
<file path=[Content_Types].xml><?xml version="1.0" encoding="utf-8"?>
<Types xmlns="http://schemas.openxmlformats.org/package/2006/content-types">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Default Extension="rels" ContentType="application/vnd.openxmlformats-package.relationships+xml"/>
  <Override PartName="/xl/drawings/drawing1.xml" ContentType="application/vnd.openxmlformats-officedocument.drawing+xml"/>
  <Default Extension="tiff" ContentType="image/tiff"/>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20" yWindow="-20" windowWidth="23800" windowHeight="16740" tabRatio="648" firstSheet="1" activeTab="1"/>
  </bookViews>
  <sheets>
    <sheet name="DTx Zero Imp" sheetId="1" state="hidden" r:id="rId1"/>
    <sheet name="Read me" sheetId="22" r:id="rId2"/>
    <sheet name="Estimation" sheetId="20" r:id="rId3"/>
    <sheet name="3 terminal feeder model" sheetId="21" r:id="rId4"/>
  </sheets>
  <calcPr calcId="130404"/>
  <extLst>
    <ext xmlns:mx="http://schemas.microsoft.com/office/mac/excel/2008/main" uri="http://schemas.microsoft.com/office/mac/excel/2008/main">
      <mx:ArchID Flags="2"/>
    </ext>
  </extLst>
</workbook>
</file>

<file path=xl/calcChain.xml><?xml version="1.0" encoding="utf-8"?>
<calcChain xmlns="http://schemas.openxmlformats.org/spreadsheetml/2006/main">
  <c r="G101" i="1"/>
  <c r="F101"/>
  <c r="E101"/>
  <c r="D101"/>
  <c r="G100"/>
  <c r="F100"/>
  <c r="E100"/>
  <c r="D100"/>
  <c r="G99"/>
  <c r="F99"/>
  <c r="E99"/>
  <c r="D99"/>
  <c r="G98"/>
  <c r="F98"/>
  <c r="E98"/>
  <c r="D98"/>
  <c r="G97"/>
  <c r="F97"/>
  <c r="E97"/>
  <c r="D97"/>
  <c r="G96"/>
  <c r="F96"/>
  <c r="E96"/>
  <c r="D96"/>
  <c r="G95"/>
  <c r="F95"/>
  <c r="E95"/>
  <c r="D95"/>
  <c r="G94"/>
  <c r="F94"/>
  <c r="E94"/>
  <c r="D94"/>
  <c r="G93"/>
  <c r="F93"/>
  <c r="E93"/>
  <c r="D93"/>
  <c r="G92"/>
  <c r="F92"/>
  <c r="E92"/>
  <c r="D92"/>
  <c r="G91"/>
  <c r="F91"/>
  <c r="E91"/>
  <c r="D91"/>
  <c r="G90"/>
  <c r="F90"/>
  <c r="E90"/>
  <c r="D90"/>
  <c r="G89"/>
  <c r="F89"/>
  <c r="E89"/>
  <c r="D89"/>
  <c r="G88"/>
  <c r="F88"/>
  <c r="E88"/>
  <c r="D88"/>
  <c r="G87"/>
  <c r="F87"/>
  <c r="E87"/>
  <c r="D87"/>
  <c r="G86"/>
  <c r="F86"/>
  <c r="E86"/>
  <c r="D86"/>
  <c r="G85"/>
  <c r="F85"/>
  <c r="E85"/>
  <c r="D85"/>
  <c r="G84"/>
  <c r="F84"/>
  <c r="E84"/>
  <c r="D84"/>
  <c r="G83"/>
  <c r="F83"/>
  <c r="E83"/>
  <c r="D83"/>
  <c r="G82"/>
  <c r="F82"/>
  <c r="E82"/>
  <c r="D82"/>
  <c r="G81"/>
  <c r="F81"/>
  <c r="E81"/>
  <c r="D81"/>
  <c r="G80"/>
  <c r="F80"/>
  <c r="E80"/>
  <c r="D80"/>
  <c r="G79"/>
  <c r="F79"/>
  <c r="E79"/>
  <c r="D79"/>
  <c r="G78"/>
  <c r="F78"/>
  <c r="E78"/>
  <c r="D78"/>
  <c r="G77"/>
  <c r="F77"/>
  <c r="E77"/>
  <c r="D77"/>
  <c r="G76"/>
  <c r="F76"/>
  <c r="E76"/>
  <c r="D76"/>
  <c r="G75"/>
  <c r="F75"/>
  <c r="E75"/>
  <c r="D75"/>
  <c r="G74"/>
  <c r="F74"/>
  <c r="E74"/>
  <c r="D74"/>
  <c r="G73"/>
  <c r="F73"/>
  <c r="E73"/>
  <c r="D73"/>
  <c r="G72"/>
  <c r="F72"/>
  <c r="E72"/>
  <c r="D72"/>
  <c r="G71"/>
  <c r="F71"/>
  <c r="E71"/>
  <c r="D71"/>
  <c r="G70"/>
  <c r="F70"/>
  <c r="E70"/>
  <c r="D70"/>
  <c r="G69"/>
  <c r="F69"/>
  <c r="E69"/>
  <c r="D69"/>
  <c r="G68"/>
  <c r="F68"/>
  <c r="E68"/>
  <c r="D68"/>
  <c r="G67"/>
  <c r="F67"/>
  <c r="E67"/>
  <c r="D67"/>
  <c r="G66"/>
  <c r="F66"/>
  <c r="E66"/>
  <c r="D66"/>
  <c r="G65"/>
  <c r="F65"/>
  <c r="E65"/>
  <c r="D65"/>
  <c r="G64"/>
  <c r="F64"/>
  <c r="E64"/>
  <c r="D64"/>
  <c r="G63"/>
  <c r="F63"/>
  <c r="E63"/>
  <c r="D63"/>
  <c r="G62"/>
  <c r="F62"/>
  <c r="E62"/>
  <c r="D62"/>
  <c r="G61"/>
  <c r="F61"/>
  <c r="E61"/>
  <c r="D61"/>
  <c r="G60"/>
  <c r="F60"/>
  <c r="E60"/>
  <c r="D60"/>
  <c r="G59"/>
  <c r="F59"/>
  <c r="E59"/>
  <c r="D59"/>
  <c r="G58"/>
  <c r="F58"/>
  <c r="E58"/>
  <c r="D58"/>
  <c r="G57"/>
  <c r="F57"/>
  <c r="E57"/>
  <c r="D57"/>
  <c r="G56"/>
  <c r="F56"/>
  <c r="E56"/>
  <c r="D56"/>
  <c r="G55"/>
  <c r="F55"/>
  <c r="E55"/>
  <c r="D55"/>
  <c r="G54"/>
  <c r="F54"/>
  <c r="E54"/>
  <c r="D54"/>
  <c r="G53"/>
  <c r="F53"/>
  <c r="E53"/>
  <c r="D53"/>
  <c r="G52"/>
  <c r="F52"/>
  <c r="E52"/>
  <c r="D52"/>
  <c r="G51"/>
  <c r="F51"/>
  <c r="E51"/>
  <c r="D51"/>
  <c r="G50"/>
  <c r="F50"/>
  <c r="E50"/>
  <c r="D50"/>
  <c r="G49"/>
  <c r="F49"/>
  <c r="E49"/>
  <c r="D49"/>
  <c r="G48"/>
  <c r="F48"/>
  <c r="E48"/>
  <c r="D48"/>
  <c r="G47"/>
  <c r="F47"/>
  <c r="E47"/>
  <c r="D47"/>
  <c r="G46"/>
  <c r="F46"/>
  <c r="E46"/>
  <c r="D46"/>
  <c r="G45"/>
  <c r="F45"/>
  <c r="E45"/>
  <c r="D45"/>
  <c r="G44"/>
  <c r="F44"/>
  <c r="E44"/>
  <c r="D44"/>
  <c r="G43"/>
  <c r="F43"/>
  <c r="E43"/>
  <c r="D43"/>
  <c r="G42"/>
  <c r="F42"/>
  <c r="E42"/>
  <c r="D42"/>
  <c r="G41"/>
  <c r="F41"/>
  <c r="E41"/>
  <c r="D41"/>
  <c r="G40"/>
  <c r="F40"/>
  <c r="E40"/>
  <c r="D40"/>
  <c r="G39"/>
  <c r="F39"/>
  <c r="E39"/>
  <c r="D39"/>
  <c r="G38"/>
  <c r="F38"/>
  <c r="E38"/>
  <c r="D38"/>
  <c r="G37"/>
  <c r="F37"/>
  <c r="E37"/>
  <c r="D37"/>
  <c r="G36"/>
  <c r="F36"/>
  <c r="E36"/>
  <c r="D36"/>
  <c r="G35"/>
  <c r="F35"/>
  <c r="E35"/>
  <c r="D35"/>
  <c r="G34"/>
  <c r="F34"/>
  <c r="E34"/>
  <c r="D34"/>
  <c r="G33"/>
  <c r="F33"/>
  <c r="E33"/>
  <c r="D33"/>
  <c r="G32"/>
  <c r="F32"/>
  <c r="E32"/>
  <c r="D32"/>
  <c r="G31"/>
  <c r="F31"/>
  <c r="E31"/>
  <c r="D31"/>
  <c r="G30"/>
  <c r="F30"/>
  <c r="E30"/>
  <c r="D30"/>
  <c r="G29"/>
  <c r="F29"/>
  <c r="E29"/>
  <c r="D29"/>
  <c r="G28"/>
  <c r="F28"/>
  <c r="E28"/>
  <c r="D28"/>
  <c r="G27"/>
  <c r="F27"/>
  <c r="E27"/>
  <c r="D27"/>
  <c r="G26"/>
  <c r="F26"/>
  <c r="E26"/>
  <c r="D26"/>
  <c r="G25"/>
  <c r="F25"/>
  <c r="E25"/>
  <c r="D25"/>
  <c r="G24"/>
  <c r="F24"/>
  <c r="E24"/>
  <c r="D24"/>
  <c r="G23"/>
  <c r="F23"/>
  <c r="E23"/>
  <c r="D23"/>
  <c r="G22"/>
  <c r="F22"/>
  <c r="E22"/>
  <c r="D22"/>
  <c r="G21"/>
  <c r="F21"/>
  <c r="E21"/>
  <c r="D21"/>
  <c r="G20"/>
  <c r="F20"/>
  <c r="E20"/>
  <c r="D20"/>
  <c r="G19"/>
  <c r="F19"/>
  <c r="E19"/>
  <c r="D19"/>
  <c r="G18"/>
  <c r="F18"/>
  <c r="E18"/>
  <c r="D18"/>
  <c r="G17"/>
  <c r="F17"/>
  <c r="E17"/>
  <c r="D17"/>
  <c r="G16"/>
  <c r="F16"/>
  <c r="E16"/>
  <c r="D16"/>
  <c r="G15"/>
  <c r="F15"/>
  <c r="E15"/>
  <c r="D15"/>
  <c r="B15"/>
  <c r="G14"/>
  <c r="F14"/>
  <c r="E14"/>
  <c r="D14"/>
  <c r="B14"/>
  <c r="G13"/>
  <c r="F13"/>
  <c r="E13"/>
  <c r="D13"/>
  <c r="G12"/>
  <c r="F12"/>
  <c r="E12"/>
  <c r="D12"/>
  <c r="G11"/>
  <c r="F11"/>
  <c r="E11"/>
  <c r="D11"/>
  <c r="G10"/>
  <c r="F10"/>
  <c r="E10"/>
  <c r="D10"/>
  <c r="B10"/>
  <c r="G9"/>
  <c r="F9"/>
  <c r="E9"/>
  <c r="D9"/>
  <c r="B9"/>
  <c r="G8"/>
  <c r="F8"/>
  <c r="E8"/>
  <c r="D8"/>
  <c r="B8"/>
  <c r="G7"/>
  <c r="F7"/>
  <c r="E7"/>
  <c r="D7"/>
  <c r="B7"/>
  <c r="G6"/>
  <c r="F6"/>
  <c r="E6"/>
  <c r="D6"/>
  <c r="G5"/>
  <c r="F5"/>
  <c r="E5"/>
  <c r="D5"/>
  <c r="B4"/>
  <c r="B2"/>
  <c r="B1"/>
  <c r="AI99" i="20"/>
  <c r="AH99"/>
  <c r="AG99"/>
  <c r="AF99"/>
  <c r="AE99"/>
  <c r="AD99"/>
  <c r="AC99"/>
  <c r="AB99"/>
  <c r="AA99"/>
  <c r="Z99"/>
  <c r="Y99"/>
  <c r="X99"/>
  <c r="W99"/>
  <c r="V99"/>
  <c r="U99"/>
  <c r="T99"/>
  <c r="S99"/>
  <c r="R99"/>
  <c r="Q99"/>
  <c r="P99"/>
  <c r="O99"/>
  <c r="N99"/>
  <c r="M99"/>
  <c r="L99"/>
  <c r="K99"/>
  <c r="J99"/>
  <c r="I99"/>
  <c r="H99"/>
  <c r="G99"/>
  <c r="F99"/>
  <c r="E99"/>
  <c r="D99"/>
  <c r="AI98"/>
  <c r="AH98"/>
  <c r="AG98"/>
  <c r="AF98"/>
  <c r="AE98"/>
  <c r="AD98"/>
  <c r="AC98"/>
  <c r="AB98"/>
  <c r="AA98"/>
  <c r="Z98"/>
  <c r="Y98"/>
  <c r="X98"/>
  <c r="W98"/>
  <c r="V98"/>
  <c r="U98"/>
  <c r="T98"/>
  <c r="S98"/>
  <c r="R98"/>
  <c r="Q98"/>
  <c r="P98"/>
  <c r="O98"/>
  <c r="N98"/>
  <c r="M98"/>
  <c r="L98"/>
  <c r="K98"/>
  <c r="J98"/>
  <c r="I98"/>
  <c r="H98"/>
  <c r="G98"/>
  <c r="F98"/>
  <c r="E98"/>
  <c r="D98"/>
  <c r="AI97"/>
  <c r="AH97"/>
  <c r="AG97"/>
  <c r="AF97"/>
  <c r="AE97"/>
  <c r="AD97"/>
  <c r="AC97"/>
  <c r="AB97"/>
  <c r="AA97"/>
  <c r="Z97"/>
  <c r="Y97"/>
  <c r="X97"/>
  <c r="W97"/>
  <c r="V97"/>
  <c r="U97"/>
  <c r="T97"/>
  <c r="S97"/>
  <c r="R97"/>
  <c r="Q97"/>
  <c r="P97"/>
  <c r="O97"/>
  <c r="N97"/>
  <c r="M97"/>
  <c r="L97"/>
  <c r="K97"/>
  <c r="J97"/>
  <c r="I97"/>
  <c r="H97"/>
  <c r="G97"/>
  <c r="F97"/>
  <c r="E97"/>
  <c r="D97"/>
  <c r="AI96"/>
  <c r="AH96"/>
  <c r="AG96"/>
  <c r="AF96"/>
  <c r="AE96"/>
  <c r="AD96"/>
  <c r="AC96"/>
  <c r="AB96"/>
  <c r="AA96"/>
  <c r="Z96"/>
  <c r="Y96"/>
  <c r="X96"/>
  <c r="W96"/>
  <c r="V96"/>
  <c r="U96"/>
  <c r="T96"/>
  <c r="S96"/>
  <c r="R96"/>
  <c r="Q96"/>
  <c r="P96"/>
  <c r="O96"/>
  <c r="N96"/>
  <c r="M96"/>
  <c r="L96"/>
  <c r="K96"/>
  <c r="J96"/>
  <c r="I96"/>
  <c r="H96"/>
  <c r="G96"/>
  <c r="F96"/>
  <c r="E96"/>
  <c r="D96"/>
  <c r="AI95"/>
  <c r="AH95"/>
  <c r="AG95"/>
  <c r="AF95"/>
  <c r="AE95"/>
  <c r="AD95"/>
  <c r="AC95"/>
  <c r="AB95"/>
  <c r="AA95"/>
  <c r="Z95"/>
  <c r="Y95"/>
  <c r="X95"/>
  <c r="W95"/>
  <c r="V95"/>
  <c r="U95"/>
  <c r="T95"/>
  <c r="S95"/>
  <c r="R95"/>
  <c r="Q95"/>
  <c r="P95"/>
  <c r="O95"/>
  <c r="N95"/>
  <c r="M95"/>
  <c r="L95"/>
  <c r="K95"/>
  <c r="J95"/>
  <c r="I95"/>
  <c r="H95"/>
  <c r="G95"/>
  <c r="F95"/>
  <c r="E95"/>
  <c r="D95"/>
  <c r="AI94"/>
  <c r="AH94"/>
  <c r="AG94"/>
  <c r="AF94"/>
  <c r="AE94"/>
  <c r="AD94"/>
  <c r="AC94"/>
  <c r="AB94"/>
  <c r="AA94"/>
  <c r="Z94"/>
  <c r="Y94"/>
  <c r="X94"/>
  <c r="W94"/>
  <c r="V94"/>
  <c r="U94"/>
  <c r="T94"/>
  <c r="S94"/>
  <c r="R94"/>
  <c r="Q94"/>
  <c r="P94"/>
  <c r="O94"/>
  <c r="N94"/>
  <c r="M94"/>
  <c r="L94"/>
  <c r="K94"/>
  <c r="J94"/>
  <c r="I94"/>
  <c r="H94"/>
  <c r="G94"/>
  <c r="F94"/>
  <c r="E94"/>
  <c r="D94"/>
  <c r="AI93"/>
  <c r="AH93"/>
  <c r="AG93"/>
  <c r="AF93"/>
  <c r="AE93"/>
  <c r="AD93"/>
  <c r="AC93"/>
  <c r="AB93"/>
  <c r="AA93"/>
  <c r="Z93"/>
  <c r="Y93"/>
  <c r="X93"/>
  <c r="W93"/>
  <c r="V93"/>
  <c r="U93"/>
  <c r="T93"/>
  <c r="S93"/>
  <c r="R93"/>
  <c r="Q93"/>
  <c r="P93"/>
  <c r="O93"/>
  <c r="N93"/>
  <c r="M93"/>
  <c r="L93"/>
  <c r="K93"/>
  <c r="J93"/>
  <c r="I93"/>
  <c r="H93"/>
  <c r="G93"/>
  <c r="F93"/>
  <c r="E93"/>
  <c r="D93"/>
  <c r="AI92"/>
  <c r="AH92"/>
  <c r="AG92"/>
  <c r="AF92"/>
  <c r="AE92"/>
  <c r="AD92"/>
  <c r="AC92"/>
  <c r="AB92"/>
  <c r="AA92"/>
  <c r="Z92"/>
  <c r="Y92"/>
  <c r="X92"/>
  <c r="W92"/>
  <c r="V92"/>
  <c r="U92"/>
  <c r="T92"/>
  <c r="S92"/>
  <c r="R92"/>
  <c r="Q92"/>
  <c r="P92"/>
  <c r="O92"/>
  <c r="N92"/>
  <c r="M92"/>
  <c r="L92"/>
  <c r="K92"/>
  <c r="J92"/>
  <c r="I92"/>
  <c r="H92"/>
  <c r="G92"/>
  <c r="F92"/>
  <c r="E92"/>
  <c r="D92"/>
  <c r="AI91"/>
  <c r="AH91"/>
  <c r="AG91"/>
  <c r="AF91"/>
  <c r="AE91"/>
  <c r="AD91"/>
  <c r="AC91"/>
  <c r="AB91"/>
  <c r="AA91"/>
  <c r="Z91"/>
  <c r="Y91"/>
  <c r="X91"/>
  <c r="W91"/>
  <c r="V91"/>
  <c r="U91"/>
  <c r="T91"/>
  <c r="S91"/>
  <c r="R91"/>
  <c r="Q91"/>
  <c r="P91"/>
  <c r="O91"/>
  <c r="N91"/>
  <c r="M91"/>
  <c r="L91"/>
  <c r="K91"/>
  <c r="J91"/>
  <c r="I91"/>
  <c r="H91"/>
  <c r="G91"/>
  <c r="F91"/>
  <c r="E91"/>
  <c r="D91"/>
  <c r="AI90"/>
  <c r="AH90"/>
  <c r="AG90"/>
  <c r="AF90"/>
  <c r="AE90"/>
  <c r="AD90"/>
  <c r="AC90"/>
  <c r="AB90"/>
  <c r="AA90"/>
  <c r="Z90"/>
  <c r="Y90"/>
  <c r="X90"/>
  <c r="W90"/>
  <c r="V90"/>
  <c r="U90"/>
  <c r="T90"/>
  <c r="S90"/>
  <c r="R90"/>
  <c r="Q90"/>
  <c r="P90"/>
  <c r="O90"/>
  <c r="N90"/>
  <c r="M90"/>
  <c r="L90"/>
  <c r="K90"/>
  <c r="J90"/>
  <c r="I90"/>
  <c r="H90"/>
  <c r="G90"/>
  <c r="F90"/>
  <c r="E90"/>
  <c r="D90"/>
  <c r="AI89"/>
  <c r="AH89"/>
  <c r="AG89"/>
  <c r="AF89"/>
  <c r="AE89"/>
  <c r="AD89"/>
  <c r="AC89"/>
  <c r="AB89"/>
  <c r="AA89"/>
  <c r="Z89"/>
  <c r="Y89"/>
  <c r="X89"/>
  <c r="W89"/>
  <c r="V89"/>
  <c r="U89"/>
  <c r="T89"/>
  <c r="S89"/>
  <c r="R89"/>
  <c r="Q89"/>
  <c r="P89"/>
  <c r="O89"/>
  <c r="N89"/>
  <c r="M89"/>
  <c r="L89"/>
  <c r="K89"/>
  <c r="J89"/>
  <c r="I89"/>
  <c r="H89"/>
  <c r="G89"/>
  <c r="F89"/>
  <c r="E89"/>
  <c r="D89"/>
  <c r="AI88"/>
  <c r="AH88"/>
  <c r="AG88"/>
  <c r="AF88"/>
  <c r="AE88"/>
  <c r="AD88"/>
  <c r="AC88"/>
  <c r="AB88"/>
  <c r="AA88"/>
  <c r="Z88"/>
  <c r="Y88"/>
  <c r="X88"/>
  <c r="W88"/>
  <c r="V88"/>
  <c r="U88"/>
  <c r="T88"/>
  <c r="S88"/>
  <c r="R88"/>
  <c r="Q88"/>
  <c r="P88"/>
  <c r="O88"/>
  <c r="N88"/>
  <c r="M88"/>
  <c r="L88"/>
  <c r="K88"/>
  <c r="J88"/>
  <c r="I88"/>
  <c r="H88"/>
  <c r="G88"/>
  <c r="F88"/>
  <c r="E88"/>
  <c r="D88"/>
  <c r="AI87"/>
  <c r="AH87"/>
  <c r="AG87"/>
  <c r="AF87"/>
  <c r="AE87"/>
  <c r="AD87"/>
  <c r="AC87"/>
  <c r="AB87"/>
  <c r="AA87"/>
  <c r="Z87"/>
  <c r="Y87"/>
  <c r="X87"/>
  <c r="W87"/>
  <c r="V87"/>
  <c r="U87"/>
  <c r="T87"/>
  <c r="S87"/>
  <c r="R87"/>
  <c r="Q87"/>
  <c r="P87"/>
  <c r="O87"/>
  <c r="N87"/>
  <c r="M87"/>
  <c r="L87"/>
  <c r="K87"/>
  <c r="J87"/>
  <c r="I87"/>
  <c r="H87"/>
  <c r="G87"/>
  <c r="F87"/>
  <c r="E87"/>
  <c r="D87"/>
  <c r="AI86"/>
  <c r="AH86"/>
  <c r="AG86"/>
  <c r="AF86"/>
  <c r="AE86"/>
  <c r="AD86"/>
  <c r="AC86"/>
  <c r="AB86"/>
  <c r="AA86"/>
  <c r="Z86"/>
  <c r="Y86"/>
  <c r="X86"/>
  <c r="W86"/>
  <c r="V86"/>
  <c r="U86"/>
  <c r="T86"/>
  <c r="S86"/>
  <c r="R86"/>
  <c r="Q86"/>
  <c r="P86"/>
  <c r="O86"/>
  <c r="N86"/>
  <c r="M86"/>
  <c r="L86"/>
  <c r="K86"/>
  <c r="J86"/>
  <c r="I86"/>
  <c r="H86"/>
  <c r="G86"/>
  <c r="F86"/>
  <c r="E86"/>
  <c r="D86"/>
  <c r="AI85"/>
  <c r="AH85"/>
  <c r="AG85"/>
  <c r="AF85"/>
  <c r="AE85"/>
  <c r="AD85"/>
  <c r="AC85"/>
  <c r="AB85"/>
  <c r="AA85"/>
  <c r="Z85"/>
  <c r="Y85"/>
  <c r="X85"/>
  <c r="W85"/>
  <c r="V85"/>
  <c r="U85"/>
  <c r="T85"/>
  <c r="S85"/>
  <c r="R85"/>
  <c r="Q85"/>
  <c r="P85"/>
  <c r="O85"/>
  <c r="N85"/>
  <c r="M85"/>
  <c r="L85"/>
  <c r="K85"/>
  <c r="J85"/>
  <c r="I85"/>
  <c r="H85"/>
  <c r="G85"/>
  <c r="F85"/>
  <c r="E85"/>
  <c r="D85"/>
  <c r="AI84"/>
  <c r="AH84"/>
  <c r="AG84"/>
  <c r="AF84"/>
  <c r="AE84"/>
  <c r="AD84"/>
  <c r="AC84"/>
  <c r="AB84"/>
  <c r="AA84"/>
  <c r="Z84"/>
  <c r="Y84"/>
  <c r="X84"/>
  <c r="W84"/>
  <c r="V84"/>
  <c r="U84"/>
  <c r="T84"/>
  <c r="S84"/>
  <c r="R84"/>
  <c r="Q84"/>
  <c r="P84"/>
  <c r="O84"/>
  <c r="N84"/>
  <c r="M84"/>
  <c r="L84"/>
  <c r="K84"/>
  <c r="J84"/>
  <c r="I84"/>
  <c r="H84"/>
  <c r="G84"/>
  <c r="F84"/>
  <c r="E84"/>
  <c r="D84"/>
  <c r="AI83"/>
  <c r="AH83"/>
  <c r="AG83"/>
  <c r="AF83"/>
  <c r="AE83"/>
  <c r="AD83"/>
  <c r="AC83"/>
  <c r="AB83"/>
  <c r="AA83"/>
  <c r="Z83"/>
  <c r="Y83"/>
  <c r="X83"/>
  <c r="W83"/>
  <c r="V83"/>
  <c r="U83"/>
  <c r="T83"/>
  <c r="S83"/>
  <c r="R83"/>
  <c r="Q83"/>
  <c r="P83"/>
  <c r="O83"/>
  <c r="N83"/>
  <c r="M83"/>
  <c r="L83"/>
  <c r="K83"/>
  <c r="J83"/>
  <c r="I83"/>
  <c r="H83"/>
  <c r="G83"/>
  <c r="F83"/>
  <c r="E83"/>
  <c r="D83"/>
  <c r="AI82"/>
  <c r="AH82"/>
  <c r="AG82"/>
  <c r="AF82"/>
  <c r="AE82"/>
  <c r="AD82"/>
  <c r="AC82"/>
  <c r="AB82"/>
  <c r="AA82"/>
  <c r="Z82"/>
  <c r="Y82"/>
  <c r="X82"/>
  <c r="W82"/>
  <c r="V82"/>
  <c r="U82"/>
  <c r="T82"/>
  <c r="S82"/>
  <c r="R82"/>
  <c r="Q82"/>
  <c r="P82"/>
  <c r="O82"/>
  <c r="N82"/>
  <c r="M82"/>
  <c r="L82"/>
  <c r="K82"/>
  <c r="J82"/>
  <c r="I82"/>
  <c r="H82"/>
  <c r="G82"/>
  <c r="F82"/>
  <c r="E82"/>
  <c r="D82"/>
  <c r="AI81"/>
  <c r="AH81"/>
  <c r="AG81"/>
  <c r="AF81"/>
  <c r="AE81"/>
  <c r="AD81"/>
  <c r="AC81"/>
  <c r="AB81"/>
  <c r="AA81"/>
  <c r="Z81"/>
  <c r="Y81"/>
  <c r="X81"/>
  <c r="W81"/>
  <c r="V81"/>
  <c r="U81"/>
  <c r="T81"/>
  <c r="S81"/>
  <c r="R81"/>
  <c r="Q81"/>
  <c r="P81"/>
  <c r="O81"/>
  <c r="N81"/>
  <c r="M81"/>
  <c r="L81"/>
  <c r="K81"/>
  <c r="J81"/>
  <c r="I81"/>
  <c r="H81"/>
  <c r="G81"/>
  <c r="F81"/>
  <c r="E81"/>
  <c r="D81"/>
  <c r="AI80"/>
  <c r="AH80"/>
  <c r="AG80"/>
  <c r="AF80"/>
  <c r="AE80"/>
  <c r="AD80"/>
  <c r="AC80"/>
  <c r="AB80"/>
  <c r="AA80"/>
  <c r="Z80"/>
  <c r="Y80"/>
  <c r="X80"/>
  <c r="W80"/>
  <c r="V80"/>
  <c r="U80"/>
  <c r="T80"/>
  <c r="S80"/>
  <c r="R80"/>
  <c r="Q80"/>
  <c r="P80"/>
  <c r="O80"/>
  <c r="N80"/>
  <c r="M80"/>
  <c r="L80"/>
  <c r="K80"/>
  <c r="J80"/>
  <c r="I80"/>
  <c r="H80"/>
  <c r="G80"/>
  <c r="F80"/>
  <c r="E80"/>
  <c r="D80"/>
  <c r="AI79"/>
  <c r="AH79"/>
  <c r="AG79"/>
  <c r="AF79"/>
  <c r="AE79"/>
  <c r="AD79"/>
  <c r="AC79"/>
  <c r="AB79"/>
  <c r="AA79"/>
  <c r="Z79"/>
  <c r="Y79"/>
  <c r="X79"/>
  <c r="W79"/>
  <c r="V79"/>
  <c r="U79"/>
  <c r="T79"/>
  <c r="S79"/>
  <c r="R79"/>
  <c r="Q79"/>
  <c r="P79"/>
  <c r="O79"/>
  <c r="N79"/>
  <c r="M79"/>
  <c r="L79"/>
  <c r="K79"/>
  <c r="J79"/>
  <c r="I79"/>
  <c r="H79"/>
  <c r="G79"/>
  <c r="F79"/>
  <c r="E79"/>
  <c r="D79"/>
  <c r="AI78"/>
  <c r="AH78"/>
  <c r="AG78"/>
  <c r="AF78"/>
  <c r="AE78"/>
  <c r="AD78"/>
  <c r="AC78"/>
  <c r="AB78"/>
  <c r="AA78"/>
  <c r="Z78"/>
  <c r="Y78"/>
  <c r="X78"/>
  <c r="W78"/>
  <c r="V78"/>
  <c r="U78"/>
  <c r="T78"/>
  <c r="S78"/>
  <c r="R78"/>
  <c r="Q78"/>
  <c r="P78"/>
  <c r="O78"/>
  <c r="N78"/>
  <c r="M78"/>
  <c r="L78"/>
  <c r="K78"/>
  <c r="J78"/>
  <c r="I78"/>
  <c r="H78"/>
  <c r="G78"/>
  <c r="F78"/>
  <c r="E78"/>
  <c r="D78"/>
  <c r="AI77"/>
  <c r="AH77"/>
  <c r="AG77"/>
  <c r="AF77"/>
  <c r="AE77"/>
  <c r="AD77"/>
  <c r="AC77"/>
  <c r="AB77"/>
  <c r="AA77"/>
  <c r="Z77"/>
  <c r="Y77"/>
  <c r="X77"/>
  <c r="W77"/>
  <c r="V77"/>
  <c r="U77"/>
  <c r="T77"/>
  <c r="S77"/>
  <c r="R77"/>
  <c r="Q77"/>
  <c r="P77"/>
  <c r="O77"/>
  <c r="N77"/>
  <c r="M77"/>
  <c r="L77"/>
  <c r="K77"/>
  <c r="J77"/>
  <c r="I77"/>
  <c r="H77"/>
  <c r="G77"/>
  <c r="F77"/>
  <c r="E77"/>
  <c r="D77"/>
  <c r="AI76"/>
  <c r="AH76"/>
  <c r="AG76"/>
  <c r="AF76"/>
  <c r="AE76"/>
  <c r="AD76"/>
  <c r="AC76"/>
  <c r="AB76"/>
  <c r="AA76"/>
  <c r="Z76"/>
  <c r="Y76"/>
  <c r="X76"/>
  <c r="W76"/>
  <c r="V76"/>
  <c r="U76"/>
  <c r="T76"/>
  <c r="S76"/>
  <c r="R76"/>
  <c r="Q76"/>
  <c r="P76"/>
  <c r="O76"/>
  <c r="N76"/>
  <c r="M76"/>
  <c r="L76"/>
  <c r="K76"/>
  <c r="J76"/>
  <c r="I76"/>
  <c r="H76"/>
  <c r="G76"/>
  <c r="F76"/>
  <c r="E76"/>
  <c r="D76"/>
  <c r="AI75"/>
  <c r="AH75"/>
  <c r="AG75"/>
  <c r="AF75"/>
  <c r="AE75"/>
  <c r="AD75"/>
  <c r="AC75"/>
  <c r="AB75"/>
  <c r="AA75"/>
  <c r="Z75"/>
  <c r="Y75"/>
  <c r="X75"/>
  <c r="W75"/>
  <c r="V75"/>
  <c r="U75"/>
  <c r="T75"/>
  <c r="S75"/>
  <c r="R75"/>
  <c r="Q75"/>
  <c r="P75"/>
  <c r="O75"/>
  <c r="N75"/>
  <c r="M75"/>
  <c r="L75"/>
  <c r="K75"/>
  <c r="J75"/>
  <c r="I75"/>
  <c r="H75"/>
  <c r="G75"/>
  <c r="F75"/>
  <c r="E75"/>
  <c r="D75"/>
  <c r="AI74"/>
  <c r="AH74"/>
  <c r="AG74"/>
  <c r="AF74"/>
  <c r="AE74"/>
  <c r="AD74"/>
  <c r="AC74"/>
  <c r="AB74"/>
  <c r="AA74"/>
  <c r="Z74"/>
  <c r="Y74"/>
  <c r="X74"/>
  <c r="W74"/>
  <c r="V74"/>
  <c r="U74"/>
  <c r="T74"/>
  <c r="S74"/>
  <c r="R74"/>
  <c r="Q74"/>
  <c r="P74"/>
  <c r="O74"/>
  <c r="N74"/>
  <c r="M74"/>
  <c r="L74"/>
  <c r="K74"/>
  <c r="J74"/>
  <c r="I74"/>
  <c r="H74"/>
  <c r="G74"/>
  <c r="F74"/>
  <c r="E74"/>
  <c r="D74"/>
  <c r="AI73"/>
  <c r="AH73"/>
  <c r="AG73"/>
  <c r="AF73"/>
  <c r="AE73"/>
  <c r="AD73"/>
  <c r="AC73"/>
  <c r="AB73"/>
  <c r="AA73"/>
  <c r="Z73"/>
  <c r="Y73"/>
  <c r="X73"/>
  <c r="W73"/>
  <c r="V73"/>
  <c r="U73"/>
  <c r="T73"/>
  <c r="S73"/>
  <c r="R73"/>
  <c r="Q73"/>
  <c r="P73"/>
  <c r="O73"/>
  <c r="N73"/>
  <c r="M73"/>
  <c r="L73"/>
  <c r="K73"/>
  <c r="J73"/>
  <c r="I73"/>
  <c r="H73"/>
  <c r="G73"/>
  <c r="F73"/>
  <c r="E73"/>
  <c r="D73"/>
  <c r="AI72"/>
  <c r="AH72"/>
  <c r="AG72"/>
  <c r="AF72"/>
  <c r="AE72"/>
  <c r="AD72"/>
  <c r="AC72"/>
  <c r="AB72"/>
  <c r="AA72"/>
  <c r="Z72"/>
  <c r="Y72"/>
  <c r="X72"/>
  <c r="W72"/>
  <c r="V72"/>
  <c r="U72"/>
  <c r="T72"/>
  <c r="S72"/>
  <c r="R72"/>
  <c r="Q72"/>
  <c r="P72"/>
  <c r="O72"/>
  <c r="N72"/>
  <c r="M72"/>
  <c r="L72"/>
  <c r="K72"/>
  <c r="J72"/>
  <c r="I72"/>
  <c r="H72"/>
  <c r="G72"/>
  <c r="F72"/>
  <c r="E72"/>
  <c r="D72"/>
  <c r="AI71"/>
  <c r="AH71"/>
  <c r="AG71"/>
  <c r="AF71"/>
  <c r="AE71"/>
  <c r="AD71"/>
  <c r="AC71"/>
  <c r="AB71"/>
  <c r="AA71"/>
  <c r="Z71"/>
  <c r="Y71"/>
  <c r="X71"/>
  <c r="W71"/>
  <c r="V71"/>
  <c r="U71"/>
  <c r="T71"/>
  <c r="S71"/>
  <c r="R71"/>
  <c r="Q71"/>
  <c r="P71"/>
  <c r="O71"/>
  <c r="N71"/>
  <c r="M71"/>
  <c r="L71"/>
  <c r="K71"/>
  <c r="J71"/>
  <c r="I71"/>
  <c r="H71"/>
  <c r="G71"/>
  <c r="F71"/>
  <c r="E71"/>
  <c r="D71"/>
  <c r="AI70"/>
  <c r="AH70"/>
  <c r="AG70"/>
  <c r="AF70"/>
  <c r="AE70"/>
  <c r="AD70"/>
  <c r="AC70"/>
  <c r="AB70"/>
  <c r="AA70"/>
  <c r="Z70"/>
  <c r="Y70"/>
  <c r="X70"/>
  <c r="W70"/>
  <c r="V70"/>
  <c r="U70"/>
  <c r="T70"/>
  <c r="S70"/>
  <c r="R70"/>
  <c r="Q70"/>
  <c r="P70"/>
  <c r="O70"/>
  <c r="N70"/>
  <c r="M70"/>
  <c r="L70"/>
  <c r="K70"/>
  <c r="J70"/>
  <c r="I70"/>
  <c r="H70"/>
  <c r="G70"/>
  <c r="F70"/>
  <c r="E70"/>
  <c r="D70"/>
  <c r="AI69"/>
  <c r="AH69"/>
  <c r="AG69"/>
  <c r="AF69"/>
  <c r="AE69"/>
  <c r="AD69"/>
  <c r="AC69"/>
  <c r="AB69"/>
  <c r="AA69"/>
  <c r="Z69"/>
  <c r="Y69"/>
  <c r="X69"/>
  <c r="W69"/>
  <c r="V69"/>
  <c r="U69"/>
  <c r="T69"/>
  <c r="S69"/>
  <c r="R69"/>
  <c r="Q69"/>
  <c r="P69"/>
  <c r="O69"/>
  <c r="N69"/>
  <c r="M69"/>
  <c r="L69"/>
  <c r="K69"/>
  <c r="J69"/>
  <c r="I69"/>
  <c r="H69"/>
  <c r="G69"/>
  <c r="F69"/>
  <c r="E69"/>
  <c r="D69"/>
  <c r="AI68"/>
  <c r="AH68"/>
  <c r="AG68"/>
  <c r="AF68"/>
  <c r="AE68"/>
  <c r="AD68"/>
  <c r="AC68"/>
  <c r="AB68"/>
  <c r="AA68"/>
  <c r="Z68"/>
  <c r="Y68"/>
  <c r="X68"/>
  <c r="W68"/>
  <c r="V68"/>
  <c r="U68"/>
  <c r="T68"/>
  <c r="S68"/>
  <c r="R68"/>
  <c r="Q68"/>
  <c r="P68"/>
  <c r="O68"/>
  <c r="N68"/>
  <c r="M68"/>
  <c r="L68"/>
  <c r="K68"/>
  <c r="J68"/>
  <c r="I68"/>
  <c r="H68"/>
  <c r="G68"/>
  <c r="F68"/>
  <c r="E68"/>
  <c r="D68"/>
  <c r="AI67"/>
  <c r="AH67"/>
  <c r="AG67"/>
  <c r="AF67"/>
  <c r="AE67"/>
  <c r="AD67"/>
  <c r="AC67"/>
  <c r="AB67"/>
  <c r="AA67"/>
  <c r="Z67"/>
  <c r="Y67"/>
  <c r="X67"/>
  <c r="W67"/>
  <c r="V67"/>
  <c r="U67"/>
  <c r="T67"/>
  <c r="S67"/>
  <c r="R67"/>
  <c r="Q67"/>
  <c r="P67"/>
  <c r="O67"/>
  <c r="N67"/>
  <c r="M67"/>
  <c r="L67"/>
  <c r="K67"/>
  <c r="J67"/>
  <c r="I67"/>
  <c r="H67"/>
  <c r="G67"/>
  <c r="F67"/>
  <c r="E67"/>
  <c r="D67"/>
  <c r="AI66"/>
  <c r="AH66"/>
  <c r="AG66"/>
  <c r="AF66"/>
  <c r="AE66"/>
  <c r="AD66"/>
  <c r="AC66"/>
  <c r="AB66"/>
  <c r="AA66"/>
  <c r="Z66"/>
  <c r="Y66"/>
  <c r="X66"/>
  <c r="W66"/>
  <c r="V66"/>
  <c r="U66"/>
  <c r="T66"/>
  <c r="S66"/>
  <c r="R66"/>
  <c r="Q66"/>
  <c r="P66"/>
  <c r="O66"/>
  <c r="N66"/>
  <c r="M66"/>
  <c r="L66"/>
  <c r="K66"/>
  <c r="J66"/>
  <c r="I66"/>
  <c r="H66"/>
  <c r="G66"/>
  <c r="F66"/>
  <c r="E66"/>
  <c r="D66"/>
  <c r="AI65"/>
  <c r="AH65"/>
  <c r="AG65"/>
  <c r="AF65"/>
  <c r="AE65"/>
  <c r="AD65"/>
  <c r="AC65"/>
  <c r="AB65"/>
  <c r="AA65"/>
  <c r="Z65"/>
  <c r="Y65"/>
  <c r="X65"/>
  <c r="W65"/>
  <c r="V65"/>
  <c r="U65"/>
  <c r="T65"/>
  <c r="S65"/>
  <c r="R65"/>
  <c r="Q65"/>
  <c r="P65"/>
  <c r="O65"/>
  <c r="N65"/>
  <c r="M65"/>
  <c r="L65"/>
  <c r="K65"/>
  <c r="J65"/>
  <c r="I65"/>
  <c r="H65"/>
  <c r="G65"/>
  <c r="F65"/>
  <c r="E65"/>
  <c r="D65"/>
  <c r="AI64"/>
  <c r="AH64"/>
  <c r="AG64"/>
  <c r="AF64"/>
  <c r="AE64"/>
  <c r="AD64"/>
  <c r="AC64"/>
  <c r="AB64"/>
  <c r="AA64"/>
  <c r="Z64"/>
  <c r="Y64"/>
  <c r="X64"/>
  <c r="W64"/>
  <c r="V64"/>
  <c r="U64"/>
  <c r="T64"/>
  <c r="S64"/>
  <c r="R64"/>
  <c r="Q64"/>
  <c r="P64"/>
  <c r="O64"/>
  <c r="N64"/>
  <c r="M64"/>
  <c r="L64"/>
  <c r="K64"/>
  <c r="J64"/>
  <c r="I64"/>
  <c r="H64"/>
  <c r="G64"/>
  <c r="F64"/>
  <c r="E64"/>
  <c r="D64"/>
  <c r="AI63"/>
  <c r="AH63"/>
  <c r="AG63"/>
  <c r="AF63"/>
  <c r="AE63"/>
  <c r="AD63"/>
  <c r="AC63"/>
  <c r="AB63"/>
  <c r="AA63"/>
  <c r="Z63"/>
  <c r="Y63"/>
  <c r="X63"/>
  <c r="W63"/>
  <c r="V63"/>
  <c r="U63"/>
  <c r="T63"/>
  <c r="S63"/>
  <c r="R63"/>
  <c r="Q63"/>
  <c r="P63"/>
  <c r="O63"/>
  <c r="N63"/>
  <c r="M63"/>
  <c r="L63"/>
  <c r="K63"/>
  <c r="J63"/>
  <c r="I63"/>
  <c r="H63"/>
  <c r="G63"/>
  <c r="F63"/>
  <c r="E63"/>
  <c r="D63"/>
  <c r="AI62"/>
  <c r="AH62"/>
  <c r="AG62"/>
  <c r="AF62"/>
  <c r="AE62"/>
  <c r="AD62"/>
  <c r="AC62"/>
  <c r="AB62"/>
  <c r="AA62"/>
  <c r="Z62"/>
  <c r="Y62"/>
  <c r="X62"/>
  <c r="W62"/>
  <c r="V62"/>
  <c r="U62"/>
  <c r="T62"/>
  <c r="S62"/>
  <c r="R62"/>
  <c r="Q62"/>
  <c r="P62"/>
  <c r="O62"/>
  <c r="N62"/>
  <c r="M62"/>
  <c r="L62"/>
  <c r="K62"/>
  <c r="J62"/>
  <c r="I62"/>
  <c r="H62"/>
  <c r="G62"/>
  <c r="F62"/>
  <c r="E62"/>
  <c r="D62"/>
  <c r="AI61"/>
  <c r="AH61"/>
  <c r="AG61"/>
  <c r="AF61"/>
  <c r="AE61"/>
  <c r="AD61"/>
  <c r="AC61"/>
  <c r="AB61"/>
  <c r="AA61"/>
  <c r="Z61"/>
  <c r="Y61"/>
  <c r="X61"/>
  <c r="W61"/>
  <c r="V61"/>
  <c r="U61"/>
  <c r="T61"/>
  <c r="S61"/>
  <c r="R61"/>
  <c r="Q61"/>
  <c r="P61"/>
  <c r="O61"/>
  <c r="N61"/>
  <c r="M61"/>
  <c r="L61"/>
  <c r="K61"/>
  <c r="J61"/>
  <c r="I61"/>
  <c r="H61"/>
  <c r="G61"/>
  <c r="F61"/>
  <c r="E61"/>
  <c r="D61"/>
  <c r="AI60"/>
  <c r="AH60"/>
  <c r="AG60"/>
  <c r="AF60"/>
  <c r="AE60"/>
  <c r="AD60"/>
  <c r="AC60"/>
  <c r="AB60"/>
  <c r="AA60"/>
  <c r="Z60"/>
  <c r="Y60"/>
  <c r="X60"/>
  <c r="W60"/>
  <c r="V60"/>
  <c r="U60"/>
  <c r="T60"/>
  <c r="S60"/>
  <c r="R60"/>
  <c r="Q60"/>
  <c r="P60"/>
  <c r="O60"/>
  <c r="N60"/>
  <c r="M60"/>
  <c r="L60"/>
  <c r="K60"/>
  <c r="J60"/>
  <c r="I60"/>
  <c r="H60"/>
  <c r="G60"/>
  <c r="F60"/>
  <c r="E60"/>
  <c r="D60"/>
  <c r="AI59"/>
  <c r="AH59"/>
  <c r="AG59"/>
  <c r="AF59"/>
  <c r="AE59"/>
  <c r="AD59"/>
  <c r="AC59"/>
  <c r="AB59"/>
  <c r="AA59"/>
  <c r="Z59"/>
  <c r="Y59"/>
  <c r="X59"/>
  <c r="W59"/>
  <c r="V59"/>
  <c r="U59"/>
  <c r="T59"/>
  <c r="S59"/>
  <c r="R59"/>
  <c r="Q59"/>
  <c r="P59"/>
  <c r="O59"/>
  <c r="N59"/>
  <c r="M59"/>
  <c r="L59"/>
  <c r="K59"/>
  <c r="J59"/>
  <c r="I59"/>
  <c r="H59"/>
  <c r="G59"/>
  <c r="F59"/>
  <c r="E59"/>
  <c r="D59"/>
  <c r="AI58"/>
  <c r="AH58"/>
  <c r="AG58"/>
  <c r="AF58"/>
  <c r="AE58"/>
  <c r="AD58"/>
  <c r="AC58"/>
  <c r="AB58"/>
  <c r="AA58"/>
  <c r="Z58"/>
  <c r="Y58"/>
  <c r="X58"/>
  <c r="W58"/>
  <c r="V58"/>
  <c r="U58"/>
  <c r="T58"/>
  <c r="S58"/>
  <c r="R58"/>
  <c r="Q58"/>
  <c r="P58"/>
  <c r="O58"/>
  <c r="N58"/>
  <c r="M58"/>
  <c r="L58"/>
  <c r="K58"/>
  <c r="J58"/>
  <c r="I58"/>
  <c r="H58"/>
  <c r="G58"/>
  <c r="F58"/>
  <c r="E58"/>
  <c r="D58"/>
  <c r="AI57"/>
  <c r="AH57"/>
  <c r="AG57"/>
  <c r="AF57"/>
  <c r="AE57"/>
  <c r="AD57"/>
  <c r="AC57"/>
  <c r="AB57"/>
  <c r="AA57"/>
  <c r="Z57"/>
  <c r="Y57"/>
  <c r="X57"/>
  <c r="W57"/>
  <c r="V57"/>
  <c r="U57"/>
  <c r="T57"/>
  <c r="S57"/>
  <c r="R57"/>
  <c r="Q57"/>
  <c r="P57"/>
  <c r="O57"/>
  <c r="N57"/>
  <c r="M57"/>
  <c r="L57"/>
  <c r="K57"/>
  <c r="J57"/>
  <c r="I57"/>
  <c r="H57"/>
  <c r="G57"/>
  <c r="F57"/>
  <c r="E57"/>
  <c r="D57"/>
  <c r="AI56"/>
  <c r="AH56"/>
  <c r="AG56"/>
  <c r="AF56"/>
  <c r="AE56"/>
  <c r="AD56"/>
  <c r="AC56"/>
  <c r="AB56"/>
  <c r="AA56"/>
  <c r="Z56"/>
  <c r="Y56"/>
  <c r="X56"/>
  <c r="W56"/>
  <c r="V56"/>
  <c r="U56"/>
  <c r="T56"/>
  <c r="S56"/>
  <c r="R56"/>
  <c r="Q56"/>
  <c r="P56"/>
  <c r="O56"/>
  <c r="N56"/>
  <c r="M56"/>
  <c r="L56"/>
  <c r="K56"/>
  <c r="J56"/>
  <c r="I56"/>
  <c r="H56"/>
  <c r="G56"/>
  <c r="F56"/>
  <c r="E56"/>
  <c r="D56"/>
  <c r="AI55"/>
  <c r="AH55"/>
  <c r="AG55"/>
  <c r="AF55"/>
  <c r="AE55"/>
  <c r="AD55"/>
  <c r="AC55"/>
  <c r="AB55"/>
  <c r="AA55"/>
  <c r="Z55"/>
  <c r="Y55"/>
  <c r="X55"/>
  <c r="W55"/>
  <c r="V55"/>
  <c r="U55"/>
  <c r="T55"/>
  <c r="S55"/>
  <c r="R55"/>
  <c r="Q55"/>
  <c r="P55"/>
  <c r="O55"/>
  <c r="N55"/>
  <c r="M55"/>
  <c r="L55"/>
  <c r="K55"/>
  <c r="J55"/>
  <c r="I55"/>
  <c r="H55"/>
  <c r="G55"/>
  <c r="F55"/>
  <c r="E55"/>
  <c r="D55"/>
  <c r="AI54"/>
  <c r="AH54"/>
  <c r="AG54"/>
  <c r="AF54"/>
  <c r="AE54"/>
  <c r="AD54"/>
  <c r="AC54"/>
  <c r="AB54"/>
  <c r="AA54"/>
  <c r="Z54"/>
  <c r="Y54"/>
  <c r="X54"/>
  <c r="W54"/>
  <c r="V54"/>
  <c r="U54"/>
  <c r="T54"/>
  <c r="S54"/>
  <c r="R54"/>
  <c r="Q54"/>
  <c r="P54"/>
  <c r="O54"/>
  <c r="N54"/>
  <c r="M54"/>
  <c r="L54"/>
  <c r="K54"/>
  <c r="J54"/>
  <c r="I54"/>
  <c r="H54"/>
  <c r="G54"/>
  <c r="F54"/>
  <c r="E54"/>
  <c r="D54"/>
  <c r="AI53"/>
  <c r="AH53"/>
  <c r="AG53"/>
  <c r="AF53"/>
  <c r="AE53"/>
  <c r="AD53"/>
  <c r="AC53"/>
  <c r="AB53"/>
  <c r="AA53"/>
  <c r="Z53"/>
  <c r="Y53"/>
  <c r="X53"/>
  <c r="W53"/>
  <c r="V53"/>
  <c r="U53"/>
  <c r="T53"/>
  <c r="S53"/>
  <c r="R53"/>
  <c r="Q53"/>
  <c r="P53"/>
  <c r="O53"/>
  <c r="N53"/>
  <c r="M53"/>
  <c r="L53"/>
  <c r="K53"/>
  <c r="J53"/>
  <c r="I53"/>
  <c r="H53"/>
  <c r="G53"/>
  <c r="F53"/>
  <c r="E53"/>
  <c r="D53"/>
  <c r="AI52"/>
  <c r="AH52"/>
  <c r="AG52"/>
  <c r="AF52"/>
  <c r="AE52"/>
  <c r="AD52"/>
  <c r="AC52"/>
  <c r="AB52"/>
  <c r="AA52"/>
  <c r="Z52"/>
  <c r="Y52"/>
  <c r="X52"/>
  <c r="W52"/>
  <c r="V52"/>
  <c r="U52"/>
  <c r="T52"/>
  <c r="S52"/>
  <c r="R52"/>
  <c r="Q52"/>
  <c r="P52"/>
  <c r="O52"/>
  <c r="N52"/>
  <c r="M52"/>
  <c r="L52"/>
  <c r="K52"/>
  <c r="J52"/>
  <c r="I52"/>
  <c r="H52"/>
  <c r="G52"/>
  <c r="F52"/>
  <c r="E52"/>
  <c r="D52"/>
  <c r="AI51"/>
  <c r="AH51"/>
  <c r="AG51"/>
  <c r="AF51"/>
  <c r="AE51"/>
  <c r="AD51"/>
  <c r="AC51"/>
  <c r="AB51"/>
  <c r="AA51"/>
  <c r="Z51"/>
  <c r="Y51"/>
  <c r="X51"/>
  <c r="W51"/>
  <c r="V51"/>
  <c r="U51"/>
  <c r="T51"/>
  <c r="S51"/>
  <c r="R51"/>
  <c r="Q51"/>
  <c r="P51"/>
  <c r="O51"/>
  <c r="N51"/>
  <c r="M51"/>
  <c r="L51"/>
  <c r="K51"/>
  <c r="J51"/>
  <c r="I51"/>
  <c r="H51"/>
  <c r="G51"/>
  <c r="F51"/>
  <c r="E51"/>
  <c r="D51"/>
  <c r="AI50"/>
  <c r="AH50"/>
  <c r="AG50"/>
  <c r="AF50"/>
  <c r="AE50"/>
  <c r="AD50"/>
  <c r="AC50"/>
  <c r="AB50"/>
  <c r="AA50"/>
  <c r="Z50"/>
  <c r="Y50"/>
  <c r="X50"/>
  <c r="W50"/>
  <c r="V50"/>
  <c r="U50"/>
  <c r="T50"/>
  <c r="S50"/>
  <c r="R50"/>
  <c r="Q50"/>
  <c r="P50"/>
  <c r="O50"/>
  <c r="N50"/>
  <c r="M50"/>
  <c r="L50"/>
  <c r="K50"/>
  <c r="J50"/>
  <c r="I50"/>
  <c r="H50"/>
  <c r="G50"/>
  <c r="F50"/>
  <c r="E50"/>
  <c r="D50"/>
  <c r="AI49"/>
  <c r="AH49"/>
  <c r="AG49"/>
  <c r="AF49"/>
  <c r="AE49"/>
  <c r="AD49"/>
  <c r="AC49"/>
  <c r="AB49"/>
  <c r="AA49"/>
  <c r="Z49"/>
  <c r="Y49"/>
  <c r="X49"/>
  <c r="W49"/>
  <c r="V49"/>
  <c r="U49"/>
  <c r="T49"/>
  <c r="S49"/>
  <c r="R49"/>
  <c r="Q49"/>
  <c r="P49"/>
  <c r="O49"/>
  <c r="N49"/>
  <c r="M49"/>
  <c r="L49"/>
  <c r="K49"/>
  <c r="J49"/>
  <c r="I49"/>
  <c r="H49"/>
  <c r="G49"/>
  <c r="F49"/>
  <c r="E49"/>
  <c r="D49"/>
  <c r="AI48"/>
  <c r="AH48"/>
  <c r="AG48"/>
  <c r="AF48"/>
  <c r="AE48"/>
  <c r="AD48"/>
  <c r="AC48"/>
  <c r="AB48"/>
  <c r="AA48"/>
  <c r="Z48"/>
  <c r="Y48"/>
  <c r="X48"/>
  <c r="W48"/>
  <c r="V48"/>
  <c r="U48"/>
  <c r="T48"/>
  <c r="S48"/>
  <c r="R48"/>
  <c r="Q48"/>
  <c r="P48"/>
  <c r="O48"/>
  <c r="N48"/>
  <c r="M48"/>
  <c r="L48"/>
  <c r="K48"/>
  <c r="J48"/>
  <c r="I48"/>
  <c r="H48"/>
  <c r="G48"/>
  <c r="F48"/>
  <c r="E48"/>
  <c r="D48"/>
  <c r="AI47"/>
  <c r="AH47"/>
  <c r="AG47"/>
  <c r="AF47"/>
  <c r="AE47"/>
  <c r="AD47"/>
  <c r="AC47"/>
  <c r="AB47"/>
  <c r="AA47"/>
  <c r="Z47"/>
  <c r="Y47"/>
  <c r="X47"/>
  <c r="W47"/>
  <c r="V47"/>
  <c r="U47"/>
  <c r="T47"/>
  <c r="S47"/>
  <c r="R47"/>
  <c r="Q47"/>
  <c r="P47"/>
  <c r="O47"/>
  <c r="N47"/>
  <c r="M47"/>
  <c r="L47"/>
  <c r="K47"/>
  <c r="J47"/>
  <c r="I47"/>
  <c r="H47"/>
  <c r="G47"/>
  <c r="F47"/>
  <c r="E47"/>
  <c r="D47"/>
  <c r="AI46"/>
  <c r="AH46"/>
  <c r="AG46"/>
  <c r="AF46"/>
  <c r="AE46"/>
  <c r="AD46"/>
  <c r="AC46"/>
  <c r="AB46"/>
  <c r="AA46"/>
  <c r="Z46"/>
  <c r="Y46"/>
  <c r="X46"/>
  <c r="W46"/>
  <c r="V46"/>
  <c r="U46"/>
  <c r="T46"/>
  <c r="S46"/>
  <c r="R46"/>
  <c r="Q46"/>
  <c r="P46"/>
  <c r="O46"/>
  <c r="N46"/>
  <c r="M46"/>
  <c r="L46"/>
  <c r="K46"/>
  <c r="J46"/>
  <c r="I46"/>
  <c r="H46"/>
  <c r="G46"/>
  <c r="F46"/>
  <c r="E46"/>
  <c r="D46"/>
  <c r="AI45"/>
  <c r="AH45"/>
  <c r="AG45"/>
  <c r="AF45"/>
  <c r="AE45"/>
  <c r="AD45"/>
  <c r="AC45"/>
  <c r="AB45"/>
  <c r="AA45"/>
  <c r="Z45"/>
  <c r="Y45"/>
  <c r="X45"/>
  <c r="W45"/>
  <c r="V45"/>
  <c r="U45"/>
  <c r="T45"/>
  <c r="S45"/>
  <c r="R45"/>
  <c r="Q45"/>
  <c r="P45"/>
  <c r="O45"/>
  <c r="N45"/>
  <c r="M45"/>
  <c r="L45"/>
  <c r="K45"/>
  <c r="J45"/>
  <c r="I45"/>
  <c r="H45"/>
  <c r="G45"/>
  <c r="F45"/>
  <c r="E45"/>
  <c r="D45"/>
  <c r="AI44"/>
  <c r="AH44"/>
  <c r="AG44"/>
  <c r="AF44"/>
  <c r="AE44"/>
  <c r="AD44"/>
  <c r="AC44"/>
  <c r="AB44"/>
  <c r="AA44"/>
  <c r="Z44"/>
  <c r="Y44"/>
  <c r="X44"/>
  <c r="W44"/>
  <c r="V44"/>
  <c r="U44"/>
  <c r="T44"/>
  <c r="S44"/>
  <c r="R44"/>
  <c r="Q44"/>
  <c r="P44"/>
  <c r="O44"/>
  <c r="N44"/>
  <c r="M44"/>
  <c r="L44"/>
  <c r="K44"/>
  <c r="J44"/>
  <c r="I44"/>
  <c r="H44"/>
  <c r="G44"/>
  <c r="F44"/>
  <c r="E44"/>
  <c r="D44"/>
  <c r="AI43"/>
  <c r="AH43"/>
  <c r="AG43"/>
  <c r="AF43"/>
  <c r="AE43"/>
  <c r="AD43"/>
  <c r="AC43"/>
  <c r="AB43"/>
  <c r="AA43"/>
  <c r="Z43"/>
  <c r="Y43"/>
  <c r="X43"/>
  <c r="W43"/>
  <c r="V43"/>
  <c r="U43"/>
  <c r="T43"/>
  <c r="S43"/>
  <c r="R43"/>
  <c r="Q43"/>
  <c r="P43"/>
  <c r="O43"/>
  <c r="N43"/>
  <c r="M43"/>
  <c r="L43"/>
  <c r="K43"/>
  <c r="J43"/>
  <c r="I43"/>
  <c r="H43"/>
  <c r="G43"/>
  <c r="F43"/>
  <c r="E43"/>
  <c r="D43"/>
  <c r="AI42"/>
  <c r="AH42"/>
  <c r="AG42"/>
  <c r="AF42"/>
  <c r="AE42"/>
  <c r="AD42"/>
  <c r="AC42"/>
  <c r="AB42"/>
  <c r="AA42"/>
  <c r="Z42"/>
  <c r="Y42"/>
  <c r="X42"/>
  <c r="W42"/>
  <c r="V42"/>
  <c r="U42"/>
  <c r="T42"/>
  <c r="S42"/>
  <c r="R42"/>
  <c r="Q42"/>
  <c r="P42"/>
  <c r="O42"/>
  <c r="N42"/>
  <c r="M42"/>
  <c r="L42"/>
  <c r="K42"/>
  <c r="J42"/>
  <c r="I42"/>
  <c r="H42"/>
  <c r="G42"/>
  <c r="F42"/>
  <c r="E42"/>
  <c r="D42"/>
  <c r="AI41"/>
  <c r="AH41"/>
  <c r="AG41"/>
  <c r="AF41"/>
  <c r="AE41"/>
  <c r="AD41"/>
  <c r="AC41"/>
  <c r="AB41"/>
  <c r="AA41"/>
  <c r="Z41"/>
  <c r="Y41"/>
  <c r="X41"/>
  <c r="W41"/>
  <c r="V41"/>
  <c r="U41"/>
  <c r="T41"/>
  <c r="S41"/>
  <c r="R41"/>
  <c r="Q41"/>
  <c r="P41"/>
  <c r="O41"/>
  <c r="N41"/>
  <c r="M41"/>
  <c r="L41"/>
  <c r="K41"/>
  <c r="J41"/>
  <c r="I41"/>
  <c r="H41"/>
  <c r="G41"/>
  <c r="F41"/>
  <c r="E41"/>
  <c r="D41"/>
  <c r="AI40"/>
  <c r="AH40"/>
  <c r="AG40"/>
  <c r="AF40"/>
  <c r="AE40"/>
  <c r="AD40"/>
  <c r="AC40"/>
  <c r="AB40"/>
  <c r="AA40"/>
  <c r="Z40"/>
  <c r="Y40"/>
  <c r="X40"/>
  <c r="W40"/>
  <c r="V40"/>
  <c r="U40"/>
  <c r="T40"/>
  <c r="S40"/>
  <c r="R40"/>
  <c r="Q40"/>
  <c r="P40"/>
  <c r="O40"/>
  <c r="N40"/>
  <c r="M40"/>
  <c r="L40"/>
  <c r="K40"/>
  <c r="J40"/>
  <c r="I40"/>
  <c r="H40"/>
  <c r="G40"/>
  <c r="F40"/>
  <c r="E40"/>
  <c r="D40"/>
  <c r="AI39"/>
  <c r="AH39"/>
  <c r="AG39"/>
  <c r="AF39"/>
  <c r="AE39"/>
  <c r="AD39"/>
  <c r="AC39"/>
  <c r="AB39"/>
  <c r="AA39"/>
  <c r="Z39"/>
  <c r="Y39"/>
  <c r="X39"/>
  <c r="W39"/>
  <c r="V39"/>
  <c r="U39"/>
  <c r="T39"/>
  <c r="S39"/>
  <c r="R39"/>
  <c r="Q39"/>
  <c r="P39"/>
  <c r="O39"/>
  <c r="N39"/>
  <c r="M39"/>
  <c r="L39"/>
  <c r="K39"/>
  <c r="J39"/>
  <c r="I39"/>
  <c r="H39"/>
  <c r="G39"/>
  <c r="F39"/>
  <c r="E39"/>
  <c r="D39"/>
  <c r="AI38"/>
  <c r="AH38"/>
  <c r="AG38"/>
  <c r="AF38"/>
  <c r="AE38"/>
  <c r="AD38"/>
  <c r="AC38"/>
  <c r="AB38"/>
  <c r="AA38"/>
  <c r="Z38"/>
  <c r="Y38"/>
  <c r="X38"/>
  <c r="W38"/>
  <c r="V38"/>
  <c r="U38"/>
  <c r="T38"/>
  <c r="S38"/>
  <c r="R38"/>
  <c r="Q38"/>
  <c r="P38"/>
  <c r="O38"/>
  <c r="N38"/>
  <c r="M38"/>
  <c r="L38"/>
  <c r="K38"/>
  <c r="J38"/>
  <c r="I38"/>
  <c r="H38"/>
  <c r="G38"/>
  <c r="F38"/>
  <c r="E38"/>
  <c r="D38"/>
  <c r="AI37"/>
  <c r="AH37"/>
  <c r="AG37"/>
  <c r="AF37"/>
  <c r="AE37"/>
  <c r="AD37"/>
  <c r="AC37"/>
  <c r="AB37"/>
  <c r="AA37"/>
  <c r="Z37"/>
  <c r="Y37"/>
  <c r="X37"/>
  <c r="W37"/>
  <c r="V37"/>
  <c r="U37"/>
  <c r="T37"/>
  <c r="S37"/>
  <c r="R37"/>
  <c r="Q37"/>
  <c r="P37"/>
  <c r="O37"/>
  <c r="N37"/>
  <c r="M37"/>
  <c r="L37"/>
  <c r="K37"/>
  <c r="J37"/>
  <c r="I37"/>
  <c r="H37"/>
  <c r="G37"/>
  <c r="F37"/>
  <c r="E37"/>
  <c r="D37"/>
  <c r="AI36"/>
  <c r="AH36"/>
  <c r="AG36"/>
  <c r="AF36"/>
  <c r="AE36"/>
  <c r="AD36"/>
  <c r="AC36"/>
  <c r="AB36"/>
  <c r="AA36"/>
  <c r="Z36"/>
  <c r="Y36"/>
  <c r="X36"/>
  <c r="W36"/>
  <c r="V36"/>
  <c r="U36"/>
  <c r="T36"/>
  <c r="S36"/>
  <c r="R36"/>
  <c r="Q36"/>
  <c r="P36"/>
  <c r="O36"/>
  <c r="N36"/>
  <c r="M36"/>
  <c r="L36"/>
  <c r="K36"/>
  <c r="J36"/>
  <c r="I36"/>
  <c r="H36"/>
  <c r="G36"/>
  <c r="F36"/>
  <c r="E36"/>
  <c r="D36"/>
  <c r="AI35"/>
  <c r="AH35"/>
  <c r="AG35"/>
  <c r="AF35"/>
  <c r="AE35"/>
  <c r="AD35"/>
  <c r="AC35"/>
  <c r="AB35"/>
  <c r="AA35"/>
  <c r="Z35"/>
  <c r="Y35"/>
  <c r="X35"/>
  <c r="W35"/>
  <c r="V35"/>
  <c r="U35"/>
  <c r="T35"/>
  <c r="S35"/>
  <c r="R35"/>
  <c r="Q35"/>
  <c r="P35"/>
  <c r="O35"/>
  <c r="N35"/>
  <c r="M35"/>
  <c r="L35"/>
  <c r="K35"/>
  <c r="J35"/>
  <c r="I35"/>
  <c r="H35"/>
  <c r="G35"/>
  <c r="F35"/>
  <c r="E35"/>
  <c r="D35"/>
  <c r="AI34"/>
  <c r="AH34"/>
  <c r="AG34"/>
  <c r="AF34"/>
  <c r="AE34"/>
  <c r="AD34"/>
  <c r="AC34"/>
  <c r="AB34"/>
  <c r="AA34"/>
  <c r="Z34"/>
  <c r="Y34"/>
  <c r="X34"/>
  <c r="W34"/>
  <c r="V34"/>
  <c r="U34"/>
  <c r="T34"/>
  <c r="S34"/>
  <c r="R34"/>
  <c r="Q34"/>
  <c r="P34"/>
  <c r="O34"/>
  <c r="N34"/>
  <c r="M34"/>
  <c r="L34"/>
  <c r="K34"/>
  <c r="J34"/>
  <c r="I34"/>
  <c r="H34"/>
  <c r="G34"/>
  <c r="F34"/>
  <c r="E34"/>
  <c r="D34"/>
  <c r="AI33"/>
  <c r="AH33"/>
  <c r="AG33"/>
  <c r="AF33"/>
  <c r="AE33"/>
  <c r="AD33"/>
  <c r="AC33"/>
  <c r="AB33"/>
  <c r="AA33"/>
  <c r="Z33"/>
  <c r="Y33"/>
  <c r="X33"/>
  <c r="W33"/>
  <c r="V33"/>
  <c r="U33"/>
  <c r="T33"/>
  <c r="S33"/>
  <c r="R33"/>
  <c r="Q33"/>
  <c r="P33"/>
  <c r="O33"/>
  <c r="N33"/>
  <c r="M33"/>
  <c r="L33"/>
  <c r="K33"/>
  <c r="J33"/>
  <c r="I33"/>
  <c r="H33"/>
  <c r="G33"/>
  <c r="F33"/>
  <c r="E33"/>
  <c r="D33"/>
  <c r="AI32"/>
  <c r="AH32"/>
  <c r="AG32"/>
  <c r="AF32"/>
  <c r="AE32"/>
  <c r="AD32"/>
  <c r="AC32"/>
  <c r="AB32"/>
  <c r="AA32"/>
  <c r="Z32"/>
  <c r="Y32"/>
  <c r="X32"/>
  <c r="W32"/>
  <c r="V32"/>
  <c r="U32"/>
  <c r="T32"/>
  <c r="S32"/>
  <c r="R32"/>
  <c r="Q32"/>
  <c r="P32"/>
  <c r="O32"/>
  <c r="N32"/>
  <c r="M32"/>
  <c r="L32"/>
  <c r="K32"/>
  <c r="J32"/>
  <c r="I32"/>
  <c r="H32"/>
  <c r="G32"/>
  <c r="F32"/>
  <c r="E32"/>
  <c r="D32"/>
  <c r="AI31"/>
  <c r="AH31"/>
  <c r="AG31"/>
  <c r="AF31"/>
  <c r="AE31"/>
  <c r="AD31"/>
  <c r="AC31"/>
  <c r="AB31"/>
  <c r="AA31"/>
  <c r="Z31"/>
  <c r="Y31"/>
  <c r="X31"/>
  <c r="W31"/>
  <c r="V31"/>
  <c r="U31"/>
  <c r="T31"/>
  <c r="S31"/>
  <c r="R31"/>
  <c r="Q31"/>
  <c r="P31"/>
  <c r="O31"/>
  <c r="N31"/>
  <c r="M31"/>
  <c r="L31"/>
  <c r="K31"/>
  <c r="J31"/>
  <c r="I31"/>
  <c r="H31"/>
  <c r="G31"/>
  <c r="F31"/>
  <c r="E31"/>
  <c r="D31"/>
  <c r="AI30"/>
  <c r="AH30"/>
  <c r="AG30"/>
  <c r="AF30"/>
  <c r="AE30"/>
  <c r="AD30"/>
  <c r="AC30"/>
  <c r="AB30"/>
  <c r="AA30"/>
  <c r="Z30"/>
  <c r="Y30"/>
  <c r="X30"/>
  <c r="W30"/>
  <c r="V30"/>
  <c r="U30"/>
  <c r="T30"/>
  <c r="S30"/>
  <c r="R30"/>
  <c r="Q30"/>
  <c r="P30"/>
  <c r="O30"/>
  <c r="N30"/>
  <c r="M30"/>
  <c r="L30"/>
  <c r="K30"/>
  <c r="J30"/>
  <c r="I30"/>
  <c r="H30"/>
  <c r="G30"/>
  <c r="F30"/>
  <c r="E30"/>
  <c r="D30"/>
  <c r="AI29"/>
  <c r="AH29"/>
  <c r="AG29"/>
  <c r="AF29"/>
  <c r="AE29"/>
  <c r="AD29"/>
  <c r="AC29"/>
  <c r="AB29"/>
  <c r="AA29"/>
  <c r="Z29"/>
  <c r="Y29"/>
  <c r="X29"/>
  <c r="W29"/>
  <c r="V29"/>
  <c r="U29"/>
  <c r="T29"/>
  <c r="S29"/>
  <c r="R29"/>
  <c r="Q29"/>
  <c r="P29"/>
  <c r="O29"/>
  <c r="N29"/>
  <c r="M29"/>
  <c r="L29"/>
  <c r="K29"/>
  <c r="J29"/>
  <c r="I29"/>
  <c r="H29"/>
  <c r="G29"/>
  <c r="F29"/>
  <c r="E29"/>
  <c r="D29"/>
  <c r="AI28"/>
  <c r="AH28"/>
  <c r="AG28"/>
  <c r="AF28"/>
  <c r="AE28"/>
  <c r="AD28"/>
  <c r="AC28"/>
  <c r="AB28"/>
  <c r="AA28"/>
  <c r="Z28"/>
  <c r="Y28"/>
  <c r="X28"/>
  <c r="W28"/>
  <c r="V28"/>
  <c r="U28"/>
  <c r="T28"/>
  <c r="S28"/>
  <c r="R28"/>
  <c r="Q28"/>
  <c r="P28"/>
  <c r="O28"/>
  <c r="N28"/>
  <c r="M28"/>
  <c r="L28"/>
  <c r="K28"/>
  <c r="J28"/>
  <c r="I28"/>
  <c r="H28"/>
  <c r="G28"/>
  <c r="F28"/>
  <c r="E28"/>
  <c r="D28"/>
  <c r="AI27"/>
  <c r="AH27"/>
  <c r="AG27"/>
  <c r="AF27"/>
  <c r="AE27"/>
  <c r="AD27"/>
  <c r="AC27"/>
  <c r="AB27"/>
  <c r="AA27"/>
  <c r="Z27"/>
  <c r="Y27"/>
  <c r="X27"/>
  <c r="W27"/>
  <c r="V27"/>
  <c r="U27"/>
  <c r="T27"/>
  <c r="S27"/>
  <c r="R27"/>
  <c r="Q27"/>
  <c r="P27"/>
  <c r="O27"/>
  <c r="N27"/>
  <c r="M27"/>
  <c r="L27"/>
  <c r="K27"/>
  <c r="J27"/>
  <c r="I27"/>
  <c r="H27"/>
  <c r="G27"/>
  <c r="F27"/>
  <c r="E27"/>
  <c r="D27"/>
  <c r="AI26"/>
  <c r="AH26"/>
  <c r="AG26"/>
  <c r="AF26"/>
  <c r="AE26"/>
  <c r="AD26"/>
  <c r="AC26"/>
  <c r="AB26"/>
  <c r="AA26"/>
  <c r="Z26"/>
  <c r="Y26"/>
  <c r="X26"/>
  <c r="W26"/>
  <c r="V26"/>
  <c r="U26"/>
  <c r="T26"/>
  <c r="S26"/>
  <c r="R26"/>
  <c r="Q26"/>
  <c r="P26"/>
  <c r="O26"/>
  <c r="N26"/>
  <c r="M26"/>
  <c r="L26"/>
  <c r="K26"/>
  <c r="J26"/>
  <c r="I26"/>
  <c r="H26"/>
  <c r="G26"/>
  <c r="F26"/>
  <c r="E26"/>
  <c r="D26"/>
  <c r="AI25"/>
  <c r="AH25"/>
  <c r="AG25"/>
  <c r="AF25"/>
  <c r="AE25"/>
  <c r="AD25"/>
  <c r="AC25"/>
  <c r="AB25"/>
  <c r="AA25"/>
  <c r="Z25"/>
  <c r="Y25"/>
  <c r="X25"/>
  <c r="W25"/>
  <c r="V25"/>
  <c r="U25"/>
  <c r="T25"/>
  <c r="S25"/>
  <c r="R25"/>
  <c r="Q25"/>
  <c r="P25"/>
  <c r="O25"/>
  <c r="N25"/>
  <c r="M25"/>
  <c r="L25"/>
  <c r="K25"/>
  <c r="J25"/>
  <c r="I25"/>
  <c r="H25"/>
  <c r="G25"/>
  <c r="F25"/>
  <c r="E25"/>
  <c r="D25"/>
  <c r="AI24"/>
  <c r="AH24"/>
  <c r="AG24"/>
  <c r="AF24"/>
  <c r="AE24"/>
  <c r="AD24"/>
  <c r="AC24"/>
  <c r="AB24"/>
  <c r="AA24"/>
  <c r="Z24"/>
  <c r="Y24"/>
  <c r="X24"/>
  <c r="W24"/>
  <c r="V24"/>
  <c r="U24"/>
  <c r="T24"/>
  <c r="S24"/>
  <c r="R24"/>
  <c r="Q24"/>
  <c r="P24"/>
  <c r="O24"/>
  <c r="N24"/>
  <c r="M24"/>
  <c r="L24"/>
  <c r="K24"/>
  <c r="J24"/>
  <c r="I24"/>
  <c r="H24"/>
  <c r="G24"/>
  <c r="F24"/>
  <c r="E24"/>
  <c r="D24"/>
  <c r="AI23"/>
  <c r="AH23"/>
  <c r="AG23"/>
  <c r="AF23"/>
  <c r="AE23"/>
  <c r="AD23"/>
  <c r="AC23"/>
  <c r="AB23"/>
  <c r="AA23"/>
  <c r="Z23"/>
  <c r="Y23"/>
  <c r="X23"/>
  <c r="W23"/>
  <c r="V23"/>
  <c r="U23"/>
  <c r="T23"/>
  <c r="S23"/>
  <c r="R23"/>
  <c r="Q23"/>
  <c r="P23"/>
  <c r="O23"/>
  <c r="N23"/>
  <c r="M23"/>
  <c r="L23"/>
  <c r="K23"/>
  <c r="J23"/>
  <c r="I23"/>
  <c r="H23"/>
  <c r="G23"/>
  <c r="F23"/>
  <c r="E23"/>
  <c r="D23"/>
  <c r="AI22"/>
  <c r="AH22"/>
  <c r="AG22"/>
  <c r="AF22"/>
  <c r="AE22"/>
  <c r="AD22"/>
  <c r="AC22"/>
  <c r="AB22"/>
  <c r="AA22"/>
  <c r="Z22"/>
  <c r="Y22"/>
  <c r="X22"/>
  <c r="W22"/>
  <c r="V22"/>
  <c r="U22"/>
  <c r="T22"/>
  <c r="S22"/>
  <c r="R22"/>
  <c r="Q22"/>
  <c r="P22"/>
  <c r="O22"/>
  <c r="N22"/>
  <c r="M22"/>
  <c r="L22"/>
  <c r="K22"/>
  <c r="J22"/>
  <c r="I22"/>
  <c r="H22"/>
  <c r="G22"/>
  <c r="F22"/>
  <c r="E22"/>
  <c r="D22"/>
  <c r="AI21"/>
  <c r="AH21"/>
  <c r="AG21"/>
  <c r="AF21"/>
  <c r="AE21"/>
  <c r="AD21"/>
  <c r="AC21"/>
  <c r="AB21"/>
  <c r="AA21"/>
  <c r="Z21"/>
  <c r="Y21"/>
  <c r="X21"/>
  <c r="W21"/>
  <c r="V21"/>
  <c r="U21"/>
  <c r="T21"/>
  <c r="S21"/>
  <c r="R21"/>
  <c r="Q21"/>
  <c r="P21"/>
  <c r="O21"/>
  <c r="N21"/>
  <c r="M21"/>
  <c r="L21"/>
  <c r="K21"/>
  <c r="J21"/>
  <c r="I21"/>
  <c r="H21"/>
  <c r="G21"/>
  <c r="F21"/>
  <c r="E21"/>
  <c r="D21"/>
  <c r="AI20"/>
  <c r="AH20"/>
  <c r="AG20"/>
  <c r="AF20"/>
  <c r="AE20"/>
  <c r="AD20"/>
  <c r="AC20"/>
  <c r="AB20"/>
  <c r="AA20"/>
  <c r="Z20"/>
  <c r="Y20"/>
  <c r="X20"/>
  <c r="W20"/>
  <c r="V20"/>
  <c r="U20"/>
  <c r="T20"/>
  <c r="S20"/>
  <c r="R20"/>
  <c r="Q20"/>
  <c r="P20"/>
  <c r="O20"/>
  <c r="N20"/>
  <c r="M20"/>
  <c r="L20"/>
  <c r="K20"/>
  <c r="J20"/>
  <c r="I20"/>
  <c r="H20"/>
  <c r="G20"/>
  <c r="F20"/>
  <c r="E20"/>
  <c r="D20"/>
  <c r="AI19"/>
  <c r="AH19"/>
  <c r="AG19"/>
  <c r="AF19"/>
  <c r="AE19"/>
  <c r="AD19"/>
  <c r="AC19"/>
  <c r="AB19"/>
  <c r="AA19"/>
  <c r="Z19"/>
  <c r="Y19"/>
  <c r="X19"/>
  <c r="W19"/>
  <c r="V19"/>
  <c r="U19"/>
  <c r="T19"/>
  <c r="S19"/>
  <c r="R19"/>
  <c r="Q19"/>
  <c r="P19"/>
  <c r="O19"/>
  <c r="N19"/>
  <c r="M19"/>
  <c r="L19"/>
  <c r="K19"/>
  <c r="J19"/>
  <c r="I19"/>
  <c r="H19"/>
  <c r="G19"/>
  <c r="F19"/>
  <c r="E19"/>
  <c r="D19"/>
  <c r="AI18"/>
  <c r="AH18"/>
  <c r="AG18"/>
  <c r="AF18"/>
  <c r="AE18"/>
  <c r="AD18"/>
  <c r="AC18"/>
  <c r="AB18"/>
  <c r="AA18"/>
  <c r="Z18"/>
  <c r="Y18"/>
  <c r="X18"/>
  <c r="W18"/>
  <c r="V18"/>
  <c r="U18"/>
  <c r="T18"/>
  <c r="S18"/>
  <c r="R18"/>
  <c r="Q18"/>
  <c r="P18"/>
  <c r="O18"/>
  <c r="N18"/>
  <c r="M18"/>
  <c r="L18"/>
  <c r="K18"/>
  <c r="J18"/>
  <c r="I18"/>
  <c r="H18"/>
  <c r="G18"/>
  <c r="F18"/>
  <c r="E18"/>
  <c r="D18"/>
  <c r="AI17"/>
  <c r="AH17"/>
  <c r="AG17"/>
  <c r="AF17"/>
  <c r="AE17"/>
  <c r="AD17"/>
  <c r="AC17"/>
  <c r="AB17"/>
  <c r="AA17"/>
  <c r="Z17"/>
  <c r="Y17"/>
  <c r="X17"/>
  <c r="W17"/>
  <c r="V17"/>
  <c r="U17"/>
  <c r="T17"/>
  <c r="S17"/>
  <c r="R17"/>
  <c r="Q17"/>
  <c r="P17"/>
  <c r="O17"/>
  <c r="N17"/>
  <c r="M17"/>
  <c r="L17"/>
  <c r="K17"/>
  <c r="J17"/>
  <c r="I17"/>
  <c r="H17"/>
  <c r="G17"/>
  <c r="F17"/>
  <c r="E17"/>
  <c r="D17"/>
  <c r="AI16"/>
  <c r="AH16"/>
  <c r="AG16"/>
  <c r="AF16"/>
  <c r="AE16"/>
  <c r="AD16"/>
  <c r="AC16"/>
  <c r="AB16"/>
  <c r="AA16"/>
  <c r="Z16"/>
  <c r="Y16"/>
  <c r="X16"/>
  <c r="W16"/>
  <c r="V16"/>
  <c r="U16"/>
  <c r="T16"/>
  <c r="S16"/>
  <c r="R16"/>
  <c r="Q16"/>
  <c r="P16"/>
  <c r="O16"/>
  <c r="N16"/>
  <c r="M16"/>
  <c r="L16"/>
  <c r="K16"/>
  <c r="J16"/>
  <c r="I16"/>
  <c r="H16"/>
  <c r="G16"/>
  <c r="F16"/>
  <c r="E16"/>
  <c r="D16"/>
  <c r="AI15"/>
  <c r="AH15"/>
  <c r="AG15"/>
  <c r="AF15"/>
  <c r="AE15"/>
  <c r="AD15"/>
  <c r="AC15"/>
  <c r="AB15"/>
  <c r="AA15"/>
  <c r="Z15"/>
  <c r="Y15"/>
  <c r="X15"/>
  <c r="W15"/>
  <c r="V15"/>
  <c r="U15"/>
  <c r="T15"/>
  <c r="S15"/>
  <c r="R15"/>
  <c r="Q15"/>
  <c r="P15"/>
  <c r="O15"/>
  <c r="N15"/>
  <c r="M15"/>
  <c r="L15"/>
  <c r="K15"/>
  <c r="J15"/>
  <c r="I15"/>
  <c r="H15"/>
  <c r="G15"/>
  <c r="F15"/>
  <c r="E15"/>
  <c r="D15"/>
  <c r="B15"/>
  <c r="AI14"/>
  <c r="AH14"/>
  <c r="AG14"/>
  <c r="AF14"/>
  <c r="AE14"/>
  <c r="AD14"/>
  <c r="AC14"/>
  <c r="AB14"/>
  <c r="AA14"/>
  <c r="Z14"/>
  <c r="Y14"/>
  <c r="X14"/>
  <c r="W14"/>
  <c r="V14"/>
  <c r="U14"/>
  <c r="T14"/>
  <c r="S14"/>
  <c r="R14"/>
  <c r="Q14"/>
  <c r="P14"/>
  <c r="O14"/>
  <c r="N14"/>
  <c r="M14"/>
  <c r="L14"/>
  <c r="K14"/>
  <c r="J14"/>
  <c r="I14"/>
  <c r="H14"/>
  <c r="G14"/>
  <c r="F14"/>
  <c r="E14"/>
  <c r="D14"/>
  <c r="B14"/>
  <c r="AI13"/>
  <c r="AH13"/>
  <c r="AG13"/>
  <c r="AF13"/>
  <c r="AE13"/>
  <c r="AD13"/>
  <c r="AC13"/>
  <c r="AB13"/>
  <c r="AA13"/>
  <c r="Z13"/>
  <c r="Y13"/>
  <c r="X13"/>
  <c r="W13"/>
  <c r="V13"/>
  <c r="U13"/>
  <c r="T13"/>
  <c r="S13"/>
  <c r="R13"/>
  <c r="Q13"/>
  <c r="P13"/>
  <c r="O13"/>
  <c r="N13"/>
  <c r="M13"/>
  <c r="L13"/>
  <c r="K13"/>
  <c r="J13"/>
  <c r="I13"/>
  <c r="H13"/>
  <c r="G13"/>
  <c r="F13"/>
  <c r="E13"/>
  <c r="D13"/>
  <c r="B13"/>
  <c r="AI12"/>
  <c r="AH12"/>
  <c r="AG12"/>
  <c r="AF12"/>
  <c r="AE12"/>
  <c r="AD12"/>
  <c r="AC12"/>
  <c r="AB12"/>
  <c r="AA12"/>
  <c r="Z12"/>
  <c r="Y12"/>
  <c r="X12"/>
  <c r="W12"/>
  <c r="V12"/>
  <c r="U12"/>
  <c r="T12"/>
  <c r="S12"/>
  <c r="R12"/>
  <c r="Q12"/>
  <c r="P12"/>
  <c r="O12"/>
  <c r="N12"/>
  <c r="M12"/>
  <c r="L12"/>
  <c r="K12"/>
  <c r="J12"/>
  <c r="I12"/>
  <c r="H12"/>
  <c r="G12"/>
  <c r="F12"/>
  <c r="E12"/>
  <c r="D12"/>
  <c r="B12"/>
  <c r="AI11"/>
  <c r="AH11"/>
  <c r="AG11"/>
  <c r="AF11"/>
  <c r="AE11"/>
  <c r="AD11"/>
  <c r="AC11"/>
  <c r="AB11"/>
  <c r="AA11"/>
  <c r="Z11"/>
  <c r="Y11"/>
  <c r="X11"/>
  <c r="W11"/>
  <c r="V11"/>
  <c r="U11"/>
  <c r="T11"/>
  <c r="S11"/>
  <c r="R11"/>
  <c r="Q11"/>
  <c r="P11"/>
  <c r="O11"/>
  <c r="N11"/>
  <c r="M11"/>
  <c r="L11"/>
  <c r="K11"/>
  <c r="J11"/>
  <c r="I11"/>
  <c r="H11"/>
  <c r="G11"/>
  <c r="F11"/>
  <c r="E11"/>
  <c r="D11"/>
  <c r="B11"/>
  <c r="AI10"/>
  <c r="AH10"/>
  <c r="AG10"/>
  <c r="AF10"/>
  <c r="AE10"/>
  <c r="AD10"/>
  <c r="AC10"/>
  <c r="AB10"/>
  <c r="AA10"/>
  <c r="Z10"/>
  <c r="Y10"/>
  <c r="X10"/>
  <c r="W10"/>
  <c r="V10"/>
  <c r="U10"/>
  <c r="T10"/>
  <c r="S10"/>
  <c r="R10"/>
  <c r="Q10"/>
  <c r="P10"/>
  <c r="O10"/>
  <c r="N10"/>
  <c r="M10"/>
  <c r="L10"/>
  <c r="K10"/>
  <c r="J10"/>
  <c r="I10"/>
  <c r="H10"/>
  <c r="G10"/>
  <c r="F10"/>
  <c r="E10"/>
  <c r="D10"/>
  <c r="AI9"/>
  <c r="AH9"/>
  <c r="AG9"/>
  <c r="AF9"/>
  <c r="AE9"/>
  <c r="AD9"/>
  <c r="AC9"/>
  <c r="AB9"/>
  <c r="AA9"/>
  <c r="Z9"/>
  <c r="Y9"/>
  <c r="X9"/>
  <c r="W9"/>
  <c r="V9"/>
  <c r="U9"/>
  <c r="T9"/>
  <c r="S9"/>
  <c r="R9"/>
  <c r="Q9"/>
  <c r="P9"/>
  <c r="O9"/>
  <c r="N9"/>
  <c r="M9"/>
  <c r="L9"/>
  <c r="K9"/>
  <c r="J9"/>
  <c r="I9"/>
  <c r="H9"/>
  <c r="G9"/>
  <c r="F9"/>
  <c r="E9"/>
  <c r="D9"/>
  <c r="AI8"/>
  <c r="AH8"/>
  <c r="AG8"/>
  <c r="AF8"/>
  <c r="AE8"/>
  <c r="AD8"/>
  <c r="AC8"/>
  <c r="AB8"/>
  <c r="AA8"/>
  <c r="Z8"/>
  <c r="Y8"/>
  <c r="X8"/>
  <c r="W8"/>
  <c r="V8"/>
  <c r="U8"/>
  <c r="T8"/>
  <c r="S8"/>
  <c r="R8"/>
  <c r="Q8"/>
  <c r="P8"/>
  <c r="O8"/>
  <c r="N8"/>
  <c r="M8"/>
  <c r="L8"/>
  <c r="K8"/>
  <c r="J8"/>
  <c r="I8"/>
  <c r="H8"/>
  <c r="G8"/>
  <c r="F8"/>
  <c r="E8"/>
  <c r="D8"/>
  <c r="AI7"/>
  <c r="AH7"/>
  <c r="AG7"/>
  <c r="AF7"/>
  <c r="AE7"/>
  <c r="AD7"/>
  <c r="AC7"/>
  <c r="AB7"/>
  <c r="AA7"/>
  <c r="Z7"/>
  <c r="Y7"/>
  <c r="X7"/>
  <c r="W7"/>
  <c r="V7"/>
  <c r="U7"/>
  <c r="T7"/>
  <c r="S7"/>
  <c r="R7"/>
  <c r="Q7"/>
  <c r="P7"/>
  <c r="O7"/>
  <c r="N7"/>
  <c r="M7"/>
  <c r="L7"/>
  <c r="K7"/>
  <c r="J7"/>
  <c r="I7"/>
  <c r="H7"/>
  <c r="G7"/>
  <c r="F7"/>
  <c r="E7"/>
  <c r="D7"/>
  <c r="AI6"/>
  <c r="AH6"/>
  <c r="AG6"/>
  <c r="AF6"/>
  <c r="AE6"/>
  <c r="AD6"/>
  <c r="AC6"/>
  <c r="AB6"/>
  <c r="AA6"/>
  <c r="Z6"/>
  <c r="Y6"/>
  <c r="X6"/>
  <c r="W6"/>
  <c r="V6"/>
  <c r="U6"/>
  <c r="T6"/>
  <c r="S6"/>
  <c r="R6"/>
  <c r="Q6"/>
  <c r="P6"/>
  <c r="O6"/>
  <c r="N6"/>
  <c r="M6"/>
  <c r="L6"/>
  <c r="K6"/>
  <c r="J6"/>
  <c r="I6"/>
  <c r="H6"/>
  <c r="G6"/>
  <c r="F6"/>
  <c r="E6"/>
  <c r="D6"/>
  <c r="AI5"/>
  <c r="AH5"/>
  <c r="AG5"/>
  <c r="AF5"/>
  <c r="AE5"/>
  <c r="AD5"/>
  <c r="AC5"/>
  <c r="AB5"/>
  <c r="AA5"/>
  <c r="Z5"/>
  <c r="Y5"/>
  <c r="X5"/>
  <c r="W5"/>
  <c r="V5"/>
  <c r="U5"/>
  <c r="T5"/>
  <c r="S5"/>
  <c r="R5"/>
  <c r="Q5"/>
  <c r="P5"/>
  <c r="O5"/>
  <c r="N5"/>
  <c r="M5"/>
  <c r="L5"/>
  <c r="K5"/>
  <c r="J5"/>
  <c r="I5"/>
  <c r="H5"/>
  <c r="G5"/>
  <c r="F5"/>
  <c r="E5"/>
  <c r="D5"/>
  <c r="B5"/>
  <c r="AI4"/>
  <c r="AH4"/>
  <c r="AG4"/>
  <c r="AF4"/>
  <c r="AE4"/>
  <c r="AD4"/>
  <c r="AC4"/>
  <c r="AB4"/>
  <c r="AA4"/>
  <c r="Z4"/>
  <c r="Y4"/>
  <c r="X4"/>
  <c r="W4"/>
  <c r="V4"/>
  <c r="U4"/>
  <c r="T4"/>
  <c r="S4"/>
  <c r="R4"/>
  <c r="Q4"/>
  <c r="P4"/>
  <c r="O4"/>
  <c r="N4"/>
  <c r="M4"/>
  <c r="L4"/>
  <c r="K4"/>
  <c r="J4"/>
  <c r="I4"/>
  <c r="H4"/>
  <c r="G4"/>
  <c r="F4"/>
  <c r="E4"/>
  <c r="D4"/>
  <c r="AI3"/>
  <c r="AH3"/>
  <c r="AG3"/>
  <c r="AF3"/>
  <c r="AE3"/>
  <c r="AD3"/>
  <c r="AC3"/>
  <c r="AB3"/>
  <c r="AA3"/>
  <c r="Z3"/>
  <c r="Y3"/>
  <c r="X3"/>
  <c r="W3"/>
  <c r="V3"/>
  <c r="U3"/>
  <c r="T3"/>
  <c r="S3"/>
  <c r="R3"/>
  <c r="Q3"/>
  <c r="P3"/>
  <c r="O3"/>
  <c r="N3"/>
  <c r="M3"/>
  <c r="L3"/>
  <c r="K3"/>
  <c r="J3"/>
  <c r="I3"/>
  <c r="H3"/>
  <c r="G3"/>
  <c r="F3"/>
  <c r="E3"/>
  <c r="D3"/>
  <c r="B2"/>
</calcChain>
</file>

<file path=xl/sharedStrings.xml><?xml version="1.0" encoding="utf-8"?>
<sst xmlns="http://schemas.openxmlformats.org/spreadsheetml/2006/main" count="71" uniqueCount="59">
  <si>
    <t>The maximum PV generation estimate given is for each system, not the total installed PV on the feeder</t>
  </si>
  <si>
    <t>This excel spreadsheet is a tool which estimates the maximum PV generation a low voltage feeder can accommodate without a breach of an upper voltage limit occurring for a given household load.</t>
    <phoneticPr fontId="5" type="noConversion"/>
  </si>
  <si>
    <t>DTx no-load voltage and impedance, number of terminals (3, 6, 9…), household load (kW) and power factor, length of the feeder, feeder cable X/R ratio and  resistance/km, upper voltage limit</t>
    <phoneticPr fontId="5" type="noConversion"/>
  </si>
  <si>
    <t>Contact</t>
    <phoneticPr fontId="5" type="noConversion"/>
  </si>
  <si>
    <t>For any enquiries regarding the spreadsheet or the related work, please contact Simon Heslop, s.heslop@student.unsw.edu.au</t>
    <phoneticPr fontId="5" type="noConversion"/>
  </si>
  <si>
    <t>Vt</t>
  </si>
  <si>
    <t>Xt</t>
  </si>
  <si>
    <t>V2</t>
  </si>
  <si>
    <t>k</t>
  </si>
  <si>
    <t>Vn</t>
  </si>
  <si>
    <t>Distance</t>
  </si>
  <si>
    <t>Terminals</t>
  </si>
  <si>
    <t>Customers</t>
  </si>
  <si>
    <t>X/R</t>
  </si>
  <si>
    <t>R Total</t>
  </si>
  <si>
    <t>2Rc</t>
  </si>
  <si>
    <t>Im</t>
  </si>
  <si>
    <t>In</t>
  </si>
  <si>
    <t>2Rc+j(Xt)</t>
  </si>
  <si>
    <t>XR=0 Load=0</t>
  </si>
  <si>
    <t>PLdref (kW)</t>
  </si>
  <si>
    <t>PLdAct</t>
  </si>
  <si>
    <t>ILdr</t>
  </si>
  <si>
    <t>ILdni</t>
  </si>
  <si>
    <t>Ld pf</t>
  </si>
  <si>
    <t>Ild</t>
  </si>
  <si>
    <t>PLd</t>
  </si>
  <si>
    <t>FDR00 Sum</t>
  </si>
  <si>
    <t>Re</t>
  </si>
  <si>
    <t>Rt</t>
  </si>
  <si>
    <t>0 DTx 0 Ld</t>
  </si>
  <si>
    <t>C</t>
  </si>
  <si>
    <t>Rc</t>
  </si>
  <si>
    <t>Xc</t>
  </si>
  <si>
    <t>V21</t>
  </si>
  <si>
    <t>V22</t>
  </si>
  <si>
    <t>Vtr</t>
  </si>
  <si>
    <t>Vti</t>
  </si>
  <si>
    <t>Angle shift cable</t>
  </si>
  <si>
    <t>Angle shift DTx</t>
  </si>
  <si>
    <t>AS</t>
  </si>
  <si>
    <t>IPVr</t>
  </si>
  <si>
    <t>DTx no load voltage</t>
  </si>
  <si>
    <t>Upper voltage limit</t>
  </si>
  <si>
    <t>Ω/km</t>
  </si>
  <si>
    <t>Load pf</t>
  </si>
  <si>
    <t xml:space="preserve">Cable X/R ratio </t>
  </si>
  <si>
    <t>Power Load</t>
  </si>
  <si>
    <t>Estimation (A)</t>
  </si>
  <si>
    <t>Estimation (kW)</t>
  </si>
  <si>
    <t>Length</t>
  </si>
  <si>
    <t>Maximum PV generation estimation tool</t>
  </si>
  <si>
    <t>Description:</t>
  </si>
  <si>
    <t>Feeder model:</t>
  </si>
  <si>
    <t>The feeder model is such that there are two households connected to each terminal. The terminals are evenly distributed along the length of the feeder. The households are also evenly distributed across the three phases. For households to be evenly distributed across the three phases the number of terminals inputted into the tool needs to be a factor of three: 3, 6, 9, etc. There is an image of an example 3-terminal feeder embedded within the excel spreadsheet</t>
  </si>
  <si>
    <t>Assumptions:</t>
  </si>
  <si>
    <t>Each household includes both a load and a PV system, each PV system is of the same magnitude and each load is of the same magnitude. The PV systems inject power into the feeder at unity.</t>
  </si>
  <si>
    <t>Inputs:</t>
  </si>
  <si>
    <t>Estimate:</t>
  </si>
</sst>
</file>

<file path=xl/styles.xml><?xml version="1.0" encoding="utf-8"?>
<styleSheet xmlns="http://schemas.openxmlformats.org/spreadsheetml/2006/main">
  <numFmts count="1">
    <numFmt numFmtId="164" formatCode="0.00000"/>
  </numFmts>
  <fonts count="8">
    <font>
      <sz val="11"/>
      <color theme="1"/>
      <name val="Calibri"/>
      <family val="2"/>
      <scheme val="minor"/>
    </font>
    <font>
      <sz val="11"/>
      <color rgb="FF3F3F76"/>
      <name val="Calibri"/>
      <family val="2"/>
      <scheme val="minor"/>
    </font>
    <font>
      <b/>
      <sz val="11"/>
      <color rgb="FFFA7D00"/>
      <name val="Calibri"/>
      <family val="2"/>
      <scheme val="minor"/>
    </font>
    <font>
      <b/>
      <i/>
      <sz val="11"/>
      <color theme="1"/>
      <name val="Calibri"/>
      <family val="2"/>
      <scheme val="minor"/>
    </font>
    <font>
      <sz val="11"/>
      <color indexed="8"/>
      <name val="Calibri"/>
      <family val="2"/>
    </font>
    <font>
      <sz val="8"/>
      <name val="Arial"/>
    </font>
    <font>
      <b/>
      <sz val="12"/>
      <color indexed="8"/>
      <name val="Calibri"/>
    </font>
    <font>
      <sz val="12"/>
      <color indexed="8"/>
      <name val="Calibri"/>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indexed="13"/>
        <bgColor indexed="64"/>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7F7F7F"/>
      </left>
      <right style="medium">
        <color indexed="64"/>
      </right>
      <top style="thin">
        <color rgb="FF7F7F7F"/>
      </top>
      <bottom style="thin">
        <color rgb="FF7F7F7F"/>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7F7F7F"/>
      </left>
      <right style="thin">
        <color indexed="64"/>
      </right>
      <top/>
      <bottom/>
      <diagonal/>
    </border>
    <border>
      <left style="thin">
        <color rgb="FF7F7F7F"/>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rgb="FF7F7F7F"/>
      </right>
      <top style="thin">
        <color rgb="FF7F7F7F"/>
      </top>
      <bottom style="thin">
        <color rgb="FF7F7F7F"/>
      </bottom>
      <diagonal/>
    </border>
    <border>
      <left/>
      <right style="medium">
        <color indexed="64"/>
      </right>
      <top style="thin">
        <color rgb="FF7F7F7F"/>
      </top>
      <bottom style="thin">
        <color rgb="FF7F7F7F"/>
      </bottom>
      <diagonal/>
    </border>
  </borders>
  <cellStyleXfs count="3">
    <xf numFmtId="0" fontId="0" fillId="0" borderId="0"/>
    <xf numFmtId="0" fontId="1" fillId="2" borderId="1" applyNumberFormat="0" applyAlignment="0" applyProtection="0"/>
    <xf numFmtId="0" fontId="2" fillId="3" borderId="1" applyNumberFormat="0" applyAlignment="0" applyProtection="0"/>
  </cellStyleXfs>
  <cellXfs count="85">
    <xf numFmtId="0" fontId="0" fillId="0" borderId="0" xfId="0"/>
    <xf numFmtId="0" fontId="0" fillId="0" borderId="9"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2" fontId="0" fillId="0" borderId="10" xfId="0" applyNumberFormat="1" applyBorder="1" applyAlignment="1">
      <alignment horizontal="center"/>
    </xf>
    <xf numFmtId="0" fontId="0" fillId="0" borderId="17" xfId="0" applyBorder="1" applyAlignment="1">
      <alignment horizontal="center" vertical="center"/>
    </xf>
    <xf numFmtId="0" fontId="1" fillId="2" borderId="18" xfId="1" applyBorder="1" applyAlignment="1">
      <alignment horizontal="center" vertical="center"/>
    </xf>
    <xf numFmtId="0" fontId="1" fillId="2" borderId="12" xfId="1" applyBorder="1" applyAlignment="1">
      <alignment horizontal="center" vertical="center"/>
    </xf>
    <xf numFmtId="0" fontId="0" fillId="0" borderId="2" xfId="0" applyBorder="1" applyAlignment="1">
      <alignment horizontal="center" vertical="center"/>
    </xf>
    <xf numFmtId="11" fontId="1" fillId="2" borderId="12" xfId="1" applyNumberFormat="1" applyBorder="1" applyAlignment="1">
      <alignment horizontal="center" vertical="center"/>
    </xf>
    <xf numFmtId="0" fontId="2" fillId="3" borderId="12" xfId="2" applyBorder="1" applyAlignment="1">
      <alignment horizontal="center" vertical="center"/>
    </xf>
    <xf numFmtId="0" fontId="2" fillId="3" borderId="13" xfId="2"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0" fontId="0" fillId="0" borderId="0" xfId="0" applyBorder="1" applyAlignment="1">
      <alignment horizontal="center"/>
    </xf>
    <xf numFmtId="164" fontId="0" fillId="0" borderId="0" xfId="0" applyNumberFormat="1"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2" fontId="0" fillId="0" borderId="2" xfId="0" applyNumberFormat="1" applyBorder="1" applyAlignment="1">
      <alignment horizontal="center"/>
    </xf>
    <xf numFmtId="0" fontId="0" fillId="0" borderId="0" xfId="0" applyAlignment="1">
      <alignment horizontal="center"/>
    </xf>
    <xf numFmtId="2" fontId="0" fillId="0" borderId="0" xfId="0" applyNumberFormat="1" applyBorder="1" applyAlignment="1">
      <alignment horizontal="center"/>
    </xf>
    <xf numFmtId="2" fontId="0" fillId="0" borderId="20" xfId="0" applyNumberFormat="1" applyBorder="1" applyAlignment="1">
      <alignment horizontal="center"/>
    </xf>
    <xf numFmtId="2" fontId="0" fillId="0" borderId="22" xfId="0" applyNumberFormat="1" applyBorder="1" applyAlignment="1">
      <alignment horizontal="center"/>
    </xf>
    <xf numFmtId="0" fontId="0" fillId="0" borderId="0" xfId="0" applyAlignment="1">
      <alignment horizontal="center" vertical="center"/>
    </xf>
    <xf numFmtId="0" fontId="0" fillId="0" borderId="0" xfId="0" applyAlignment="1">
      <alignment horizontal="center"/>
    </xf>
    <xf numFmtId="2" fontId="0" fillId="0" borderId="0" xfId="0" applyNumberFormat="1" applyBorder="1" applyAlignment="1">
      <alignment horizontal="center"/>
    </xf>
    <xf numFmtId="2" fontId="0" fillId="0" borderId="20" xfId="0" applyNumberFormat="1" applyBorder="1" applyAlignment="1">
      <alignment horizontal="center"/>
    </xf>
    <xf numFmtId="2" fontId="0" fillId="0" borderId="9" xfId="0" applyNumberFormat="1" applyBorder="1" applyAlignment="1">
      <alignment horizontal="center"/>
    </xf>
    <xf numFmtId="2" fontId="0" fillId="0" borderId="0" xfId="0" applyNumberFormat="1" applyBorder="1" applyAlignment="1">
      <alignment horizontal="center"/>
    </xf>
    <xf numFmtId="2" fontId="0" fillId="0" borderId="0"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1" fillId="2" borderId="27" xfId="1" applyBorder="1" applyAlignment="1">
      <alignment horizontal="center"/>
    </xf>
    <xf numFmtId="0" fontId="1" fillId="2" borderId="26" xfId="1" applyBorder="1" applyAlignment="1">
      <alignment horizontal="center"/>
    </xf>
    <xf numFmtId="0" fontId="2" fillId="3" borderId="26" xfId="2" applyBorder="1" applyAlignment="1">
      <alignment horizontal="center"/>
    </xf>
    <xf numFmtId="0" fontId="2" fillId="3" borderId="28" xfId="2" applyBorder="1" applyAlignment="1">
      <alignment horizontal="center"/>
    </xf>
    <xf numFmtId="2" fontId="3" fillId="0" borderId="10" xfId="0" applyNumberFormat="1" applyFont="1" applyBorder="1" applyAlignment="1">
      <alignment horizontal="center"/>
    </xf>
    <xf numFmtId="2" fontId="0" fillId="0" borderId="2" xfId="0" applyNumberFormat="1" applyBorder="1" applyAlignment="1">
      <alignment horizontal="center" vertical="center"/>
    </xf>
    <xf numFmtId="2" fontId="0" fillId="0" borderId="12" xfId="0" applyNumberForma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2" fontId="0" fillId="0" borderId="10" xfId="0" applyNumberFormat="1" applyBorder="1" applyAlignment="1">
      <alignment horizontal="center" vertical="center"/>
    </xf>
    <xf numFmtId="0" fontId="0" fillId="0" borderId="0" xfId="0" applyAlignment="1">
      <alignment horizontal="center"/>
    </xf>
    <xf numFmtId="2" fontId="2" fillId="3" borderId="1" xfId="2" applyNumberFormat="1" applyAlignment="1">
      <alignment horizontal="center"/>
    </xf>
    <xf numFmtId="0" fontId="2" fillId="3" borderId="1" xfId="2" applyAlignment="1">
      <alignment horizontal="center"/>
    </xf>
    <xf numFmtId="0" fontId="4" fillId="0" borderId="20" xfId="0" applyFont="1" applyBorder="1" applyAlignment="1">
      <alignment horizontal="center"/>
    </xf>
    <xf numFmtId="1" fontId="2" fillId="3" borderId="1" xfId="2" applyNumberFormat="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2" fontId="0" fillId="0" borderId="0"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2" fontId="0" fillId="0" borderId="3" xfId="0" applyNumberFormat="1" applyBorder="1" applyAlignment="1">
      <alignment horizontal="center"/>
    </xf>
    <xf numFmtId="2" fontId="0" fillId="0" borderId="22" xfId="0" applyNumberFormat="1" applyBorder="1" applyAlignment="1">
      <alignment horizont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2" fontId="0" fillId="0" borderId="0" xfId="0" applyNumberFormat="1" applyBorder="1" applyAlignment="1">
      <alignment horizontal="center"/>
    </xf>
    <xf numFmtId="2" fontId="0" fillId="0" borderId="10" xfId="0" applyNumberForma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0" fontId="2" fillId="3" borderId="1" xfId="2" applyAlignment="1">
      <alignment horizontal="center" vertical="center"/>
    </xf>
    <xf numFmtId="0" fontId="0" fillId="0" borderId="0" xfId="0" applyAlignment="1">
      <alignment horizontal="center"/>
    </xf>
    <xf numFmtId="2" fontId="0" fillId="0" borderId="8" xfId="0" applyNumberFormat="1" applyBorder="1" applyAlignment="1">
      <alignment horizontal="center" vertical="center"/>
    </xf>
    <xf numFmtId="2" fontId="0" fillId="0" borderId="10" xfId="0" applyNumberFormat="1" applyBorder="1" applyAlignment="1">
      <alignment horizontal="center" vertical="center"/>
    </xf>
    <xf numFmtId="0" fontId="6" fillId="0" borderId="0" xfId="0" applyFont="1"/>
    <xf numFmtId="0" fontId="7" fillId="0" borderId="0" xfId="0" applyFont="1"/>
    <xf numFmtId="0" fontId="6" fillId="4" borderId="0" xfId="0" applyFont="1" applyFill="1"/>
  </cellXfs>
  <cellStyles count="3">
    <cellStyle name="Calculation" xfId="2" builtinId="22"/>
    <cellStyle name="Input" xfId="1" builtinId="20"/>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1</xdr:row>
      <xdr:rowOff>9525</xdr:rowOff>
    </xdr:from>
    <xdr:to>
      <xdr:col>16</xdr:col>
      <xdr:colOff>46704</xdr:colOff>
      <xdr:row>34</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r="http://schemas.openxmlformats.org/officeDocument/2006/relationships" xmlns:a="http://schemas.openxmlformats.org/drawingml/2006/main" xmlns:xdr="http://schemas.openxmlformats.org/drawingml/2006/spreadsheetDrawing" xmlns="" val="0"/>
            </a:ext>
          </a:extLst>
        </a:blip>
        <a:stretch>
          <a:fillRect/>
        </a:stretch>
      </xdr:blipFill>
      <xdr:spPr>
        <a:xfrm>
          <a:off x="619123" y="200025"/>
          <a:ext cx="9181181" cy="6457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G101"/>
  <sheetViews>
    <sheetView workbookViewId="0">
      <pane xSplit="3" ySplit="17" topLeftCell="D84" activePane="bottomRight" state="frozenSplit"/>
      <selection pane="topRight" activeCell="L1" sqref="L1"/>
      <selection pane="bottomLeft" activeCell="A28" sqref="A28"/>
      <selection pane="bottomRight" activeCell="B15" sqref="B15"/>
    </sheetView>
  </sheetViews>
  <sheetFormatPr baseColWidth="10" defaultColWidth="8.83203125" defaultRowHeight="14"/>
  <cols>
    <col min="1" max="1" width="11.5" style="1" bestFit="1" customWidth="1"/>
    <col min="2" max="2" width="8.83203125" style="4"/>
    <col min="3" max="3" width="9.5" style="4" bestFit="1" customWidth="1"/>
    <col min="4" max="4" width="12" style="43" bestFit="1" customWidth="1"/>
    <col min="5" max="5" width="12.83203125" style="44" bestFit="1" customWidth="1"/>
    <col min="6" max="6" width="7.5" style="45" bestFit="1" customWidth="1"/>
    <col min="7" max="7" width="7.5" style="46" bestFit="1" customWidth="1"/>
    <col min="8" max="16384" width="8.83203125" style="2"/>
  </cols>
  <sheetData>
    <row r="1" spans="1:7">
      <c r="A1" s="6" t="s">
        <v>11</v>
      </c>
      <c r="B1" s="7">
        <f>Estimation!B1</f>
        <v>15</v>
      </c>
      <c r="C1" s="57" t="s">
        <v>10</v>
      </c>
      <c r="D1" s="52" t="s">
        <v>19</v>
      </c>
      <c r="E1" s="53"/>
      <c r="F1" s="53"/>
      <c r="G1" s="54"/>
    </row>
    <row r="2" spans="1:7">
      <c r="A2" s="3" t="s">
        <v>12</v>
      </c>
      <c r="B2" s="8">
        <f>B1*(2/3)</f>
        <v>10</v>
      </c>
      <c r="C2" s="57"/>
      <c r="D2" s="55"/>
      <c r="E2" s="56"/>
      <c r="F2" s="56"/>
      <c r="G2" s="57"/>
    </row>
    <row r="3" spans="1:7">
      <c r="A3" s="3" t="s">
        <v>9</v>
      </c>
      <c r="B3" s="8">
        <v>253</v>
      </c>
      <c r="C3" s="57"/>
      <c r="D3" s="58"/>
      <c r="E3" s="59"/>
      <c r="F3" s="59"/>
      <c r="G3" s="60"/>
    </row>
    <row r="4" spans="1:7">
      <c r="A4" s="3" t="s">
        <v>5</v>
      </c>
      <c r="B4" s="8">
        <f>Estimation!B6</f>
        <v>230.94</v>
      </c>
      <c r="C4" s="60"/>
      <c r="D4" s="3" t="s">
        <v>15</v>
      </c>
      <c r="E4" s="9" t="s">
        <v>18</v>
      </c>
      <c r="F4" s="41" t="s">
        <v>16</v>
      </c>
      <c r="G4" s="42" t="s">
        <v>17</v>
      </c>
    </row>
    <row r="5" spans="1:7">
      <c r="A5" s="3" t="s">
        <v>6</v>
      </c>
      <c r="B5" s="10">
        <v>0</v>
      </c>
      <c r="C5" s="4">
        <v>20</v>
      </c>
      <c r="D5" s="43">
        <f t="shared" ref="D5:D34" si="0">2*$B$12*(C5/1000)/$B$1</f>
        <v>1.3333333333333333E-3</v>
      </c>
      <c r="E5" s="44">
        <f>SQRT((D5)^2+($B$5)^2)</f>
        <v>1.3333333333333333E-3</v>
      </c>
      <c r="F5" s="45">
        <f>($B$15-$B$4)/($B$2*E5)</f>
        <v>389.29411764705861</v>
      </c>
      <c r="G5" s="46">
        <f>($B$15*2*F5)/($B$3+$B$15)</f>
        <v>375.86792242205871</v>
      </c>
    </row>
    <row r="6" spans="1:7">
      <c r="A6" s="3" t="s">
        <v>20</v>
      </c>
      <c r="B6" s="8">
        <v>5</v>
      </c>
      <c r="C6" s="4">
        <v>25</v>
      </c>
      <c r="D6" s="43">
        <f t="shared" si="0"/>
        <v>1.6666666666666668E-3</v>
      </c>
      <c r="E6" s="44">
        <f t="shared" ref="E6:E67" si="1">SQRT((D6)^2+($B$5)^2)</f>
        <v>1.6666666666666668E-3</v>
      </c>
      <c r="F6" s="45">
        <f t="shared" ref="F6:F34" si="2">($B$15-$B$4)/($B$2*E6)</f>
        <v>311.43529411764689</v>
      </c>
      <c r="G6" s="46">
        <f t="shared" ref="G6:G34" si="3">($B$15*2*F6)/($B$3+$B$15)</f>
        <v>300.69433793764699</v>
      </c>
    </row>
    <row r="7" spans="1:7">
      <c r="A7" s="3" t="s">
        <v>21</v>
      </c>
      <c r="B7" s="11">
        <f>B6*(B3/230)^2</f>
        <v>6.0500000000000007</v>
      </c>
      <c r="C7" s="4">
        <v>30</v>
      </c>
      <c r="D7" s="43">
        <f t="shared" si="0"/>
        <v>2E-3</v>
      </c>
      <c r="E7" s="44">
        <f t="shared" si="1"/>
        <v>2E-3</v>
      </c>
      <c r="F7" s="45">
        <f t="shared" si="2"/>
        <v>259.52941176470574</v>
      </c>
      <c r="G7" s="46">
        <f t="shared" si="3"/>
        <v>250.57861494803916</v>
      </c>
    </row>
    <row r="8" spans="1:7">
      <c r="A8" s="1" t="s">
        <v>25</v>
      </c>
      <c r="B8" s="12">
        <f>B9/B11</f>
        <v>29.891304347826093</v>
      </c>
      <c r="C8" s="4">
        <v>35</v>
      </c>
      <c r="D8" s="43">
        <f t="shared" si="0"/>
        <v>2.3333333333333335E-3</v>
      </c>
      <c r="E8" s="44">
        <f t="shared" si="1"/>
        <v>2.3333333333333335E-3</v>
      </c>
      <c r="F8" s="45">
        <f t="shared" si="2"/>
        <v>222.45378151260491</v>
      </c>
      <c r="G8" s="46">
        <f t="shared" si="3"/>
        <v>214.78166995546212</v>
      </c>
    </row>
    <row r="9" spans="1:7">
      <c r="A9" s="3" t="s">
        <v>22</v>
      </c>
      <c r="B9" s="11">
        <f>($B$7*1000)/$B$3</f>
        <v>23.913043478260875</v>
      </c>
      <c r="C9" s="4">
        <v>40</v>
      </c>
      <c r="D9" s="43">
        <f t="shared" si="0"/>
        <v>2.6666666666666666E-3</v>
      </c>
      <c r="E9" s="44">
        <f t="shared" si="1"/>
        <v>2.6666666666666666E-3</v>
      </c>
      <c r="F9" s="45">
        <f t="shared" si="2"/>
        <v>194.64705882352931</v>
      </c>
      <c r="G9" s="46">
        <f t="shared" si="3"/>
        <v>187.93396121102936</v>
      </c>
    </row>
    <row r="10" spans="1:7">
      <c r="A10" s="3" t="s">
        <v>23</v>
      </c>
      <c r="B10" s="11">
        <f>B8*SIN(ACOS(B11))</f>
        <v>17.934782608695652</v>
      </c>
      <c r="C10" s="4">
        <v>45</v>
      </c>
      <c r="D10" s="43">
        <f t="shared" si="0"/>
        <v>3.0000000000000001E-3</v>
      </c>
      <c r="E10" s="44">
        <f t="shared" si="1"/>
        <v>3.0000000000000001E-3</v>
      </c>
      <c r="F10" s="45">
        <f t="shared" si="2"/>
        <v>173.01960784313718</v>
      </c>
      <c r="G10" s="46">
        <f t="shared" si="3"/>
        <v>167.05240996535946</v>
      </c>
    </row>
    <row r="11" spans="1:7">
      <c r="A11" s="3" t="s">
        <v>24</v>
      </c>
      <c r="B11" s="8">
        <v>0.8</v>
      </c>
      <c r="C11" s="4">
        <v>50</v>
      </c>
      <c r="D11" s="43">
        <f t="shared" si="0"/>
        <v>3.3333333333333335E-3</v>
      </c>
      <c r="E11" s="44">
        <f t="shared" si="1"/>
        <v>3.3333333333333335E-3</v>
      </c>
      <c r="F11" s="45">
        <f t="shared" si="2"/>
        <v>155.71764705882345</v>
      </c>
      <c r="G11" s="46">
        <f t="shared" si="3"/>
        <v>150.3471689688235</v>
      </c>
    </row>
    <row r="12" spans="1:7">
      <c r="A12" s="3" t="s">
        <v>14</v>
      </c>
      <c r="B12" s="8">
        <v>0.5</v>
      </c>
      <c r="C12" s="4">
        <v>55</v>
      </c>
      <c r="D12" s="43">
        <f t="shared" si="0"/>
        <v>3.6666666666666666E-3</v>
      </c>
      <c r="E12" s="44">
        <f t="shared" si="1"/>
        <v>3.6666666666666666E-3</v>
      </c>
      <c r="F12" s="45">
        <f t="shared" si="2"/>
        <v>141.56149732620312</v>
      </c>
      <c r="G12" s="46">
        <f t="shared" si="3"/>
        <v>136.67924451711224</v>
      </c>
    </row>
    <row r="13" spans="1:7">
      <c r="A13" s="3" t="s">
        <v>13</v>
      </c>
      <c r="B13" s="8">
        <v>1</v>
      </c>
      <c r="C13" s="4">
        <v>60</v>
      </c>
      <c r="D13" s="43">
        <f t="shared" si="0"/>
        <v>4.0000000000000001E-3</v>
      </c>
      <c r="E13" s="44">
        <f t="shared" si="1"/>
        <v>4.0000000000000001E-3</v>
      </c>
      <c r="F13" s="45">
        <f t="shared" si="2"/>
        <v>129.76470588235287</v>
      </c>
      <c r="G13" s="46">
        <f t="shared" si="3"/>
        <v>125.28930747401958</v>
      </c>
    </row>
    <row r="14" spans="1:7">
      <c r="A14" s="3" t="s">
        <v>8</v>
      </c>
      <c r="B14" s="11">
        <f>1/3*(B1*(B1-2))</f>
        <v>65</v>
      </c>
      <c r="C14" s="4">
        <v>65</v>
      </c>
      <c r="D14" s="43">
        <f t="shared" si="0"/>
        <v>4.3333333333333331E-3</v>
      </c>
      <c r="E14" s="44">
        <f t="shared" si="1"/>
        <v>4.3333333333333331E-3</v>
      </c>
      <c r="F14" s="45">
        <f t="shared" si="2"/>
        <v>119.78280542986418</v>
      </c>
      <c r="G14" s="46">
        <f t="shared" si="3"/>
        <v>115.65166843755652</v>
      </c>
    </row>
    <row r="15" spans="1:7">
      <c r="A15" s="3" t="s">
        <v>7</v>
      </c>
      <c r="B15" s="11">
        <f>B4+(B3-B4)*((2*B2)/(2*B2+B14))</f>
        <v>236.13058823529411</v>
      </c>
      <c r="C15" s="4">
        <v>70</v>
      </c>
      <c r="D15" s="43">
        <f t="shared" si="0"/>
        <v>4.6666666666666671E-3</v>
      </c>
      <c r="E15" s="44">
        <f t="shared" si="1"/>
        <v>4.6666666666666671E-3</v>
      </c>
      <c r="F15" s="45">
        <f t="shared" si="2"/>
        <v>111.22689075630245</v>
      </c>
      <c r="G15" s="46">
        <f t="shared" si="3"/>
        <v>107.39083497773106</v>
      </c>
    </row>
    <row r="16" spans="1:7">
      <c r="C16" s="4">
        <v>75</v>
      </c>
      <c r="D16" s="43">
        <f t="shared" si="0"/>
        <v>5.0000000000000001E-3</v>
      </c>
      <c r="E16" s="44">
        <f t="shared" si="1"/>
        <v>5.0000000000000001E-3</v>
      </c>
      <c r="F16" s="45">
        <f t="shared" si="2"/>
        <v>103.8117647058823</v>
      </c>
      <c r="G16" s="46">
        <f t="shared" si="3"/>
        <v>100.23144597921566</v>
      </c>
    </row>
    <row r="17" spans="1:7">
      <c r="A17" s="3" t="s">
        <v>6</v>
      </c>
      <c r="B17" s="10">
        <v>2.4399999999999999E-4</v>
      </c>
      <c r="C17" s="4">
        <v>80</v>
      </c>
      <c r="D17" s="43">
        <f t="shared" si="0"/>
        <v>5.3333333333333332E-3</v>
      </c>
      <c r="E17" s="44">
        <f t="shared" si="1"/>
        <v>5.3333333333333332E-3</v>
      </c>
      <c r="F17" s="45">
        <f t="shared" si="2"/>
        <v>97.323529411764653</v>
      </c>
      <c r="G17" s="46">
        <f t="shared" si="3"/>
        <v>93.966980605514678</v>
      </c>
    </row>
    <row r="18" spans="1:7">
      <c r="C18" s="4">
        <v>85</v>
      </c>
      <c r="D18" s="43">
        <f t="shared" si="0"/>
        <v>5.6666666666666671E-3</v>
      </c>
      <c r="E18" s="44">
        <f t="shared" si="1"/>
        <v>5.6666666666666671E-3</v>
      </c>
      <c r="F18" s="45">
        <f t="shared" si="2"/>
        <v>91.598615916954955</v>
      </c>
      <c r="G18" s="46">
        <f t="shared" si="3"/>
        <v>88.439511158131452</v>
      </c>
    </row>
    <row r="19" spans="1:7">
      <c r="C19" s="4">
        <v>90</v>
      </c>
      <c r="D19" s="43">
        <f t="shared" si="0"/>
        <v>6.0000000000000001E-3</v>
      </c>
      <c r="E19" s="44">
        <f t="shared" si="1"/>
        <v>6.0000000000000001E-3</v>
      </c>
      <c r="F19" s="45">
        <f t="shared" si="2"/>
        <v>86.50980392156859</v>
      </c>
      <c r="G19" s="46">
        <f t="shared" si="3"/>
        <v>83.526204982679729</v>
      </c>
    </row>
    <row r="20" spans="1:7">
      <c r="C20" s="4">
        <v>95</v>
      </c>
      <c r="D20" s="43">
        <f t="shared" si="0"/>
        <v>6.3333333333333332E-3</v>
      </c>
      <c r="E20" s="44">
        <f t="shared" si="1"/>
        <v>6.3333333333333332E-3</v>
      </c>
      <c r="F20" s="45">
        <f t="shared" si="2"/>
        <v>81.956656346749199</v>
      </c>
      <c r="G20" s="46">
        <f t="shared" si="3"/>
        <v>79.130088930959744</v>
      </c>
    </row>
    <row r="21" spans="1:7">
      <c r="C21" s="4">
        <v>100</v>
      </c>
      <c r="D21" s="43">
        <f t="shared" si="0"/>
        <v>6.6666666666666671E-3</v>
      </c>
      <c r="E21" s="44">
        <f t="shared" si="1"/>
        <v>6.6666666666666671E-3</v>
      </c>
      <c r="F21" s="45">
        <f t="shared" si="2"/>
        <v>77.858823529411723</v>
      </c>
      <c r="G21" s="46">
        <f t="shared" si="3"/>
        <v>75.173584484411748</v>
      </c>
    </row>
    <row r="22" spans="1:7">
      <c r="C22" s="4">
        <v>105</v>
      </c>
      <c r="D22" s="43">
        <f t="shared" si="0"/>
        <v>7.0000000000000001E-3</v>
      </c>
      <c r="E22" s="44">
        <f t="shared" si="1"/>
        <v>7.0000000000000001E-3</v>
      </c>
      <c r="F22" s="45">
        <f t="shared" si="2"/>
        <v>74.15126050420163</v>
      </c>
      <c r="G22" s="46">
        <f t="shared" si="3"/>
        <v>71.593889985154036</v>
      </c>
    </row>
    <row r="23" spans="1:7">
      <c r="C23" s="4">
        <v>110</v>
      </c>
      <c r="D23" s="43">
        <f t="shared" si="0"/>
        <v>7.3333333333333332E-3</v>
      </c>
      <c r="E23" s="44">
        <f t="shared" si="1"/>
        <v>7.3333333333333332E-3</v>
      </c>
      <c r="F23" s="45">
        <f t="shared" si="2"/>
        <v>70.780748663101562</v>
      </c>
      <c r="G23" s="46">
        <f t="shared" si="3"/>
        <v>68.339622258556119</v>
      </c>
    </row>
    <row r="24" spans="1:7">
      <c r="C24" s="4">
        <v>115</v>
      </c>
      <c r="D24" s="43">
        <f t="shared" si="0"/>
        <v>7.6666666666666671E-3</v>
      </c>
      <c r="E24" s="44">
        <f t="shared" si="1"/>
        <v>7.6666666666666671E-3</v>
      </c>
      <c r="F24" s="45">
        <f t="shared" si="2"/>
        <v>67.703324808184107</v>
      </c>
      <c r="G24" s="46">
        <f t="shared" si="3"/>
        <v>65.368334334271083</v>
      </c>
    </row>
    <row r="25" spans="1:7">
      <c r="C25" s="4">
        <v>120</v>
      </c>
      <c r="D25" s="43">
        <f t="shared" si="0"/>
        <v>8.0000000000000002E-3</v>
      </c>
      <c r="E25" s="44">
        <f t="shared" si="1"/>
        <v>8.0000000000000002E-3</v>
      </c>
      <c r="F25" s="45">
        <f t="shared" si="2"/>
        <v>64.882352941176435</v>
      </c>
      <c r="G25" s="46">
        <f t="shared" si="3"/>
        <v>62.64465373700979</v>
      </c>
    </row>
    <row r="26" spans="1:7">
      <c r="C26" s="4">
        <v>125</v>
      </c>
      <c r="D26" s="43">
        <f t="shared" si="0"/>
        <v>8.3333333333333332E-3</v>
      </c>
      <c r="E26" s="44">
        <f t="shared" si="1"/>
        <v>8.3333333333333332E-3</v>
      </c>
      <c r="F26" s="45">
        <f t="shared" si="2"/>
        <v>62.287058823529378</v>
      </c>
      <c r="G26" s="46">
        <f t="shared" si="3"/>
        <v>60.138867587529397</v>
      </c>
    </row>
    <row r="27" spans="1:7">
      <c r="C27" s="4">
        <v>130</v>
      </c>
      <c r="D27" s="43">
        <f t="shared" si="0"/>
        <v>8.6666666666666663E-3</v>
      </c>
      <c r="E27" s="44">
        <f t="shared" si="1"/>
        <v>8.6666666666666663E-3</v>
      </c>
      <c r="F27" s="45">
        <f t="shared" si="2"/>
        <v>59.891402714932092</v>
      </c>
      <c r="G27" s="46">
        <f t="shared" si="3"/>
        <v>57.825834218778262</v>
      </c>
    </row>
    <row r="28" spans="1:7">
      <c r="C28" s="4">
        <v>135</v>
      </c>
      <c r="D28" s="43">
        <f t="shared" si="0"/>
        <v>9.0000000000000011E-3</v>
      </c>
      <c r="E28" s="44">
        <f t="shared" si="1"/>
        <v>9.0000000000000011E-3</v>
      </c>
      <c r="F28" s="45">
        <f t="shared" si="2"/>
        <v>57.673202614379043</v>
      </c>
      <c r="G28" s="46">
        <f t="shared" si="3"/>
        <v>55.684136655119801</v>
      </c>
    </row>
    <row r="29" spans="1:7">
      <c r="C29" s="4">
        <v>140</v>
      </c>
      <c r="D29" s="43">
        <f t="shared" si="0"/>
        <v>9.3333333333333341E-3</v>
      </c>
      <c r="E29" s="44">
        <f t="shared" si="1"/>
        <v>9.3333333333333341E-3</v>
      </c>
      <c r="F29" s="45">
        <f t="shared" si="2"/>
        <v>55.613445378151226</v>
      </c>
      <c r="G29" s="46">
        <f t="shared" si="3"/>
        <v>53.69541748886553</v>
      </c>
    </row>
    <row r="30" spans="1:7">
      <c r="C30" s="4">
        <v>145</v>
      </c>
      <c r="D30" s="43">
        <f t="shared" si="0"/>
        <v>9.6666666666666654E-3</v>
      </c>
      <c r="E30" s="44">
        <f t="shared" si="1"/>
        <v>9.6666666666666654E-3</v>
      </c>
      <c r="F30" s="45">
        <f t="shared" si="2"/>
        <v>53.69574036511154</v>
      </c>
      <c r="G30" s="46">
        <f t="shared" si="3"/>
        <v>51.843851368559832</v>
      </c>
    </row>
    <row r="31" spans="1:7">
      <c r="C31" s="4">
        <v>150</v>
      </c>
      <c r="D31" s="43">
        <f t="shared" si="0"/>
        <v>0.01</v>
      </c>
      <c r="E31" s="44">
        <f t="shared" si="1"/>
        <v>0.01</v>
      </c>
      <c r="F31" s="45">
        <f t="shared" si="2"/>
        <v>51.905882352941148</v>
      </c>
      <c r="G31" s="46">
        <f t="shared" si="3"/>
        <v>50.115722989607832</v>
      </c>
    </row>
    <row r="32" spans="1:7">
      <c r="C32" s="4">
        <v>155</v>
      </c>
      <c r="D32" s="43">
        <f t="shared" si="0"/>
        <v>1.0333333333333333E-2</v>
      </c>
      <c r="E32" s="44">
        <f t="shared" si="1"/>
        <v>1.0333333333333333E-2</v>
      </c>
      <c r="F32" s="45">
        <f t="shared" si="2"/>
        <v>50.231499051233371</v>
      </c>
      <c r="G32" s="46">
        <f t="shared" si="3"/>
        <v>48.499086764136607</v>
      </c>
    </row>
    <row r="33" spans="3:7">
      <c r="C33" s="4">
        <v>160</v>
      </c>
      <c r="D33" s="43">
        <f t="shared" si="0"/>
        <v>1.0666666666666666E-2</v>
      </c>
      <c r="E33" s="44">
        <f t="shared" si="1"/>
        <v>1.0666666666666666E-2</v>
      </c>
      <c r="F33" s="45">
        <f t="shared" si="2"/>
        <v>48.661764705882327</v>
      </c>
      <c r="G33" s="46">
        <f t="shared" si="3"/>
        <v>46.983490302757339</v>
      </c>
    </row>
    <row r="34" spans="3:7">
      <c r="C34" s="4">
        <v>165</v>
      </c>
      <c r="D34" s="43">
        <f t="shared" si="0"/>
        <v>1.1000000000000001E-2</v>
      </c>
      <c r="E34" s="44">
        <f t="shared" si="1"/>
        <v>1.1000000000000001E-2</v>
      </c>
      <c r="F34" s="45">
        <f t="shared" si="2"/>
        <v>47.187165775401034</v>
      </c>
      <c r="G34" s="46">
        <f t="shared" si="3"/>
        <v>45.559748172370753</v>
      </c>
    </row>
    <row r="35" spans="3:7">
      <c r="C35" s="4">
        <v>170</v>
      </c>
      <c r="D35" s="43">
        <f t="shared" ref="D35:D66" si="4">2*$B$12*(C35/1000)/$B$1</f>
        <v>1.1333333333333334E-2</v>
      </c>
      <c r="E35" s="44">
        <f t="shared" si="1"/>
        <v>1.1333333333333334E-2</v>
      </c>
      <c r="F35" s="45">
        <f t="shared" ref="F35:F66" si="5">($B$15-$B$4)/($B$2*E35)</f>
        <v>45.799307958477478</v>
      </c>
      <c r="G35" s="46">
        <f t="shared" ref="G35:G66" si="6">($B$15*2*F35)/($B$3+$B$15)</f>
        <v>44.219755579065726</v>
      </c>
    </row>
    <row r="36" spans="3:7">
      <c r="C36" s="4">
        <v>175</v>
      </c>
      <c r="D36" s="43">
        <f t="shared" si="4"/>
        <v>1.1666666666666665E-2</v>
      </c>
      <c r="E36" s="44">
        <f t="shared" si="1"/>
        <v>1.1666666666666665E-2</v>
      </c>
      <c r="F36" s="45">
        <f t="shared" si="5"/>
        <v>44.490756302520992</v>
      </c>
      <c r="G36" s="46">
        <f t="shared" si="6"/>
        <v>42.956333991092436</v>
      </c>
    </row>
    <row r="37" spans="3:7">
      <c r="C37" s="4">
        <v>180</v>
      </c>
      <c r="D37" s="43">
        <f t="shared" si="4"/>
        <v>1.2E-2</v>
      </c>
      <c r="E37" s="44">
        <f t="shared" si="1"/>
        <v>1.2E-2</v>
      </c>
      <c r="F37" s="45">
        <f t="shared" si="5"/>
        <v>43.254901960784295</v>
      </c>
      <c r="G37" s="46">
        <f t="shared" si="6"/>
        <v>41.763102491339865</v>
      </c>
    </row>
    <row r="38" spans="3:7">
      <c r="C38" s="4">
        <v>185</v>
      </c>
      <c r="D38" s="43">
        <f t="shared" si="4"/>
        <v>1.2333333333333333E-2</v>
      </c>
      <c r="E38" s="44">
        <f t="shared" si="1"/>
        <v>1.2333333333333333E-2</v>
      </c>
      <c r="F38" s="45">
        <f t="shared" si="5"/>
        <v>42.085850556438771</v>
      </c>
      <c r="G38" s="46">
        <f t="shared" si="6"/>
        <v>40.634369991573919</v>
      </c>
    </row>
    <row r="39" spans="3:7">
      <c r="C39" s="4">
        <v>190</v>
      </c>
      <c r="D39" s="43">
        <f t="shared" si="4"/>
        <v>1.2666666666666666E-2</v>
      </c>
      <c r="E39" s="44">
        <f t="shared" si="1"/>
        <v>1.2666666666666666E-2</v>
      </c>
      <c r="F39" s="45">
        <f t="shared" si="5"/>
        <v>40.978328173374599</v>
      </c>
      <c r="G39" s="46">
        <f t="shared" si="6"/>
        <v>39.565044465479872</v>
      </c>
    </row>
    <row r="40" spans="3:7">
      <c r="C40" s="4">
        <v>195</v>
      </c>
      <c r="D40" s="43">
        <f t="shared" si="4"/>
        <v>1.3000000000000001E-2</v>
      </c>
      <c r="E40" s="44">
        <f t="shared" si="1"/>
        <v>1.3000000000000001E-2</v>
      </c>
      <c r="F40" s="45">
        <f t="shared" si="5"/>
        <v>39.92760180995473</v>
      </c>
      <c r="G40" s="46">
        <f t="shared" si="6"/>
        <v>38.550556145852177</v>
      </c>
    </row>
    <row r="41" spans="3:7">
      <c r="C41" s="4">
        <v>200</v>
      </c>
      <c r="D41" s="43">
        <f t="shared" si="4"/>
        <v>1.3333333333333334E-2</v>
      </c>
      <c r="E41" s="44">
        <f t="shared" si="1"/>
        <v>1.3333333333333334E-2</v>
      </c>
      <c r="F41" s="45">
        <f t="shared" si="5"/>
        <v>38.929411764705861</v>
      </c>
      <c r="G41" s="46">
        <f t="shared" si="6"/>
        <v>37.586792242205874</v>
      </c>
    </row>
    <row r="42" spans="3:7">
      <c r="C42" s="4">
        <v>205</v>
      </c>
      <c r="D42" s="43">
        <f t="shared" si="4"/>
        <v>1.3666666666666666E-2</v>
      </c>
      <c r="E42" s="44">
        <f t="shared" si="1"/>
        <v>1.3666666666666666E-2</v>
      </c>
      <c r="F42" s="45">
        <f t="shared" si="5"/>
        <v>37.979913916786209</v>
      </c>
      <c r="G42" s="46">
        <f t="shared" si="6"/>
        <v>36.67004121190817</v>
      </c>
    </row>
    <row r="43" spans="3:7">
      <c r="C43" s="4">
        <v>210</v>
      </c>
      <c r="D43" s="43">
        <f t="shared" si="4"/>
        <v>1.4E-2</v>
      </c>
      <c r="E43" s="44">
        <f t="shared" si="1"/>
        <v>1.4E-2</v>
      </c>
      <c r="F43" s="45">
        <f t="shared" si="5"/>
        <v>37.075630252100815</v>
      </c>
      <c r="G43" s="46">
        <f t="shared" si="6"/>
        <v>35.796944992577018</v>
      </c>
    </row>
    <row r="44" spans="3:7">
      <c r="C44" s="4">
        <v>215</v>
      </c>
      <c r="D44" s="43">
        <f t="shared" si="4"/>
        <v>1.4333333333333333E-2</v>
      </c>
      <c r="E44" s="44">
        <f t="shared" si="1"/>
        <v>1.4333333333333333E-2</v>
      </c>
      <c r="F44" s="45">
        <f t="shared" si="5"/>
        <v>36.213406292749639</v>
      </c>
      <c r="G44" s="46">
        <f t="shared" si="6"/>
        <v>34.964457899726398</v>
      </c>
    </row>
    <row r="45" spans="3:7">
      <c r="C45" s="4">
        <v>220</v>
      </c>
      <c r="D45" s="43">
        <f t="shared" si="4"/>
        <v>1.4666666666666666E-2</v>
      </c>
      <c r="E45" s="44">
        <f t="shared" si="1"/>
        <v>1.4666666666666666E-2</v>
      </c>
      <c r="F45" s="45">
        <f t="shared" si="5"/>
        <v>35.390374331550781</v>
      </c>
      <c r="G45" s="46">
        <f t="shared" si="6"/>
        <v>34.16981112927806</v>
      </c>
    </row>
    <row r="46" spans="3:7">
      <c r="C46" s="4">
        <v>225</v>
      </c>
      <c r="D46" s="43">
        <f t="shared" si="4"/>
        <v>1.5000000000000001E-2</v>
      </c>
      <c r="E46" s="44">
        <f t="shared" si="1"/>
        <v>1.5000000000000001E-2</v>
      </c>
      <c r="F46" s="45">
        <f t="shared" si="5"/>
        <v>34.603921568627428</v>
      </c>
      <c r="G46" s="46">
        <f t="shared" si="6"/>
        <v>33.410481993071883</v>
      </c>
    </row>
    <row r="47" spans="3:7">
      <c r="C47" s="4">
        <v>230</v>
      </c>
      <c r="D47" s="43">
        <f t="shared" si="4"/>
        <v>1.5333333333333334E-2</v>
      </c>
      <c r="E47" s="44">
        <f t="shared" si="1"/>
        <v>1.5333333333333334E-2</v>
      </c>
      <c r="F47" s="45">
        <f t="shared" si="5"/>
        <v>33.851662404092053</v>
      </c>
      <c r="G47" s="46">
        <f t="shared" si="6"/>
        <v>32.684167167135541</v>
      </c>
    </row>
    <row r="48" spans="3:7">
      <c r="C48" s="4">
        <v>235</v>
      </c>
      <c r="D48" s="43">
        <f t="shared" si="4"/>
        <v>1.5666666666666666E-2</v>
      </c>
      <c r="E48" s="44">
        <f t="shared" si="1"/>
        <v>1.5666666666666666E-2</v>
      </c>
      <c r="F48" s="45">
        <f t="shared" si="5"/>
        <v>33.131414267834778</v>
      </c>
      <c r="G48" s="46">
        <f t="shared" si="6"/>
        <v>31.988759355068833</v>
      </c>
    </row>
    <row r="49" spans="3:7">
      <c r="C49" s="4">
        <v>240</v>
      </c>
      <c r="D49" s="43">
        <f t="shared" si="4"/>
        <v>1.6E-2</v>
      </c>
      <c r="E49" s="44">
        <f t="shared" si="1"/>
        <v>1.6E-2</v>
      </c>
      <c r="F49" s="45">
        <f t="shared" si="5"/>
        <v>32.441176470588218</v>
      </c>
      <c r="G49" s="46">
        <f t="shared" si="6"/>
        <v>31.322326868504895</v>
      </c>
    </row>
    <row r="50" spans="3:7">
      <c r="C50" s="4">
        <v>245</v>
      </c>
      <c r="D50" s="43">
        <f t="shared" si="4"/>
        <v>1.6333333333333332E-2</v>
      </c>
      <c r="E50" s="44">
        <f t="shared" si="1"/>
        <v>1.6333333333333332E-2</v>
      </c>
      <c r="F50" s="45">
        <f t="shared" si="5"/>
        <v>31.779111644657846</v>
      </c>
      <c r="G50" s="46">
        <f t="shared" si="6"/>
        <v>30.683095707923162</v>
      </c>
    </row>
    <row r="51" spans="3:7">
      <c r="C51" s="4">
        <v>250</v>
      </c>
      <c r="D51" s="43">
        <f t="shared" si="4"/>
        <v>1.6666666666666666E-2</v>
      </c>
      <c r="E51" s="44">
        <f t="shared" si="1"/>
        <v>1.6666666666666666E-2</v>
      </c>
      <c r="F51" s="45">
        <f t="shared" si="5"/>
        <v>31.143529411764689</v>
      </c>
      <c r="G51" s="46">
        <f t="shared" si="6"/>
        <v>30.069433793764698</v>
      </c>
    </row>
    <row r="52" spans="3:7">
      <c r="C52" s="4">
        <v>255</v>
      </c>
      <c r="D52" s="43">
        <f t="shared" si="4"/>
        <v>1.7000000000000001E-2</v>
      </c>
      <c r="E52" s="44">
        <f t="shared" si="1"/>
        <v>1.7000000000000001E-2</v>
      </c>
      <c r="F52" s="45">
        <f t="shared" si="5"/>
        <v>30.532871972318322</v>
      </c>
      <c r="G52" s="46">
        <f t="shared" si="6"/>
        <v>29.47983705271049</v>
      </c>
    </row>
    <row r="53" spans="3:7">
      <c r="C53" s="4">
        <v>260</v>
      </c>
      <c r="D53" s="43">
        <f t="shared" si="4"/>
        <v>1.7333333333333333E-2</v>
      </c>
      <c r="E53" s="44">
        <f t="shared" si="1"/>
        <v>1.7333333333333333E-2</v>
      </c>
      <c r="F53" s="45">
        <f t="shared" si="5"/>
        <v>29.945701357466046</v>
      </c>
      <c r="G53" s="46">
        <f t="shared" si="6"/>
        <v>28.912917109389131</v>
      </c>
    </row>
    <row r="54" spans="3:7">
      <c r="C54" s="4">
        <v>265</v>
      </c>
      <c r="D54" s="43">
        <f t="shared" si="4"/>
        <v>1.7666666666666667E-2</v>
      </c>
      <c r="E54" s="44">
        <f t="shared" si="1"/>
        <v>1.7666666666666667E-2</v>
      </c>
      <c r="F54" s="45">
        <f t="shared" si="5"/>
        <v>29.38068812430631</v>
      </c>
      <c r="G54" s="46">
        <f t="shared" si="6"/>
        <v>28.36739037147613</v>
      </c>
    </row>
    <row r="55" spans="3:7">
      <c r="C55" s="4">
        <v>270</v>
      </c>
      <c r="D55" s="43">
        <f t="shared" si="4"/>
        <v>1.8000000000000002E-2</v>
      </c>
      <c r="E55" s="44">
        <f t="shared" si="1"/>
        <v>1.8000000000000002E-2</v>
      </c>
      <c r="F55" s="45">
        <f t="shared" si="5"/>
        <v>28.836601307189522</v>
      </c>
      <c r="G55" s="46">
        <f t="shared" si="6"/>
        <v>27.8420683275599</v>
      </c>
    </row>
    <row r="56" spans="3:7">
      <c r="C56" s="4">
        <v>275</v>
      </c>
      <c r="D56" s="43">
        <f t="shared" si="4"/>
        <v>1.8333333333333333E-2</v>
      </c>
      <c r="E56" s="44">
        <f t="shared" si="1"/>
        <v>1.8333333333333333E-2</v>
      </c>
      <c r="F56" s="45">
        <f t="shared" si="5"/>
        <v>28.312299465240624</v>
      </c>
      <c r="G56" s="46">
        <f t="shared" si="6"/>
        <v>27.335848903422452</v>
      </c>
    </row>
    <row r="57" spans="3:7">
      <c r="C57" s="4">
        <v>280</v>
      </c>
      <c r="D57" s="43">
        <f t="shared" si="4"/>
        <v>1.8666666666666668E-2</v>
      </c>
      <c r="E57" s="44">
        <f t="shared" si="1"/>
        <v>1.8666666666666668E-2</v>
      </c>
      <c r="F57" s="45">
        <f t="shared" si="5"/>
        <v>27.806722689075613</v>
      </c>
      <c r="G57" s="46">
        <f t="shared" si="6"/>
        <v>26.847708744432765</v>
      </c>
    </row>
    <row r="58" spans="3:7">
      <c r="C58" s="4">
        <v>285</v>
      </c>
      <c r="D58" s="43">
        <f t="shared" si="4"/>
        <v>1.9E-2</v>
      </c>
      <c r="E58" s="44">
        <f t="shared" si="1"/>
        <v>1.9E-2</v>
      </c>
      <c r="F58" s="45">
        <f t="shared" si="5"/>
        <v>27.318885448916394</v>
      </c>
      <c r="G58" s="46">
        <f t="shared" si="6"/>
        <v>26.376696310319911</v>
      </c>
    </row>
    <row r="59" spans="3:7">
      <c r="C59" s="4">
        <v>290</v>
      </c>
      <c r="D59" s="43">
        <f t="shared" si="4"/>
        <v>1.9333333333333331E-2</v>
      </c>
      <c r="E59" s="44">
        <f t="shared" si="1"/>
        <v>1.9333333333333331E-2</v>
      </c>
      <c r="F59" s="45">
        <f t="shared" si="5"/>
        <v>26.84787018255577</v>
      </c>
      <c r="G59" s="46">
        <f t="shared" si="6"/>
        <v>25.921925684279916</v>
      </c>
    </row>
    <row r="60" spans="3:7">
      <c r="C60" s="4">
        <v>295</v>
      </c>
      <c r="D60" s="43">
        <f t="shared" si="4"/>
        <v>1.9666666666666666E-2</v>
      </c>
      <c r="E60" s="44">
        <f t="shared" si="1"/>
        <v>1.9666666666666666E-2</v>
      </c>
      <c r="F60" s="45">
        <f t="shared" si="5"/>
        <v>26.392821535393807</v>
      </c>
      <c r="G60" s="46">
        <f t="shared" si="6"/>
        <v>25.482571011665001</v>
      </c>
    </row>
    <row r="61" spans="3:7">
      <c r="C61" s="4">
        <v>300</v>
      </c>
      <c r="D61" s="43">
        <f t="shared" si="4"/>
        <v>0.02</v>
      </c>
      <c r="E61" s="44">
        <f t="shared" si="1"/>
        <v>0.02</v>
      </c>
      <c r="F61" s="45">
        <f t="shared" si="5"/>
        <v>25.952941176470574</v>
      </c>
      <c r="G61" s="46">
        <f t="shared" si="6"/>
        <v>25.057861494803916</v>
      </c>
    </row>
    <row r="62" spans="3:7">
      <c r="C62" s="4">
        <v>305</v>
      </c>
      <c r="D62" s="43">
        <f t="shared" si="4"/>
        <v>2.0333333333333332E-2</v>
      </c>
      <c r="E62" s="44">
        <f t="shared" si="1"/>
        <v>2.0333333333333332E-2</v>
      </c>
      <c r="F62" s="45">
        <f t="shared" si="5"/>
        <v>25.527483124397289</v>
      </c>
      <c r="G62" s="46">
        <f t="shared" si="6"/>
        <v>24.647076880135003</v>
      </c>
    </row>
    <row r="63" spans="3:7">
      <c r="C63" s="4">
        <v>310</v>
      </c>
      <c r="D63" s="43">
        <f t="shared" si="4"/>
        <v>2.0666666666666667E-2</v>
      </c>
      <c r="E63" s="44">
        <f t="shared" si="1"/>
        <v>2.0666666666666667E-2</v>
      </c>
      <c r="F63" s="45">
        <f t="shared" si="5"/>
        <v>25.115749525616685</v>
      </c>
      <c r="G63" s="46">
        <f t="shared" si="6"/>
        <v>24.249543382068303</v>
      </c>
    </row>
    <row r="64" spans="3:7">
      <c r="C64" s="4">
        <v>315</v>
      </c>
      <c r="D64" s="43">
        <f t="shared" si="4"/>
        <v>2.1000000000000001E-2</v>
      </c>
      <c r="E64" s="44">
        <f t="shared" si="1"/>
        <v>2.1000000000000001E-2</v>
      </c>
      <c r="F64" s="45">
        <f t="shared" si="5"/>
        <v>24.717086834733877</v>
      </c>
      <c r="G64" s="46">
        <f t="shared" si="6"/>
        <v>23.864629995051345</v>
      </c>
    </row>
    <row r="65" spans="3:7">
      <c r="C65" s="4">
        <v>320</v>
      </c>
      <c r="D65" s="43">
        <f t="shared" si="4"/>
        <v>2.1333333333333333E-2</v>
      </c>
      <c r="E65" s="44">
        <f t="shared" si="1"/>
        <v>2.1333333333333333E-2</v>
      </c>
      <c r="F65" s="45">
        <f t="shared" si="5"/>
        <v>24.330882352941163</v>
      </c>
      <c r="G65" s="46">
        <f t="shared" si="6"/>
        <v>23.491745151378669</v>
      </c>
    </row>
    <row r="66" spans="3:7">
      <c r="C66" s="4">
        <v>325</v>
      </c>
      <c r="D66" s="43">
        <f t="shared" si="4"/>
        <v>2.1666666666666667E-2</v>
      </c>
      <c r="E66" s="44">
        <f t="shared" si="1"/>
        <v>2.1666666666666667E-2</v>
      </c>
      <c r="F66" s="45">
        <f t="shared" si="5"/>
        <v>23.956561085972837</v>
      </c>
      <c r="G66" s="46">
        <f t="shared" si="6"/>
        <v>23.130333687511307</v>
      </c>
    </row>
    <row r="67" spans="3:7">
      <c r="C67" s="4">
        <v>330</v>
      </c>
      <c r="D67" s="43">
        <f t="shared" ref="D67:D98" si="7">2*$B$12*(C67/1000)/$B$1</f>
        <v>2.2000000000000002E-2</v>
      </c>
      <c r="E67" s="44">
        <f t="shared" si="1"/>
        <v>2.2000000000000002E-2</v>
      </c>
      <c r="F67" s="45">
        <f t="shared" ref="F67:F98" si="8">($B$15-$B$4)/($B$2*E67)</f>
        <v>23.593582887700517</v>
      </c>
      <c r="G67" s="46">
        <f t="shared" ref="G67:G98" si="9">($B$15*2*F67)/($B$3+$B$15)</f>
        <v>22.779874086185377</v>
      </c>
    </row>
    <row r="68" spans="3:7">
      <c r="C68" s="4">
        <v>335</v>
      </c>
      <c r="D68" s="43">
        <f t="shared" si="7"/>
        <v>2.2333333333333334E-2</v>
      </c>
      <c r="E68" s="44">
        <f t="shared" ref="E68:E101" si="10">SQRT((D68)^2+($B$5)^2)</f>
        <v>2.2333333333333334E-2</v>
      </c>
      <c r="F68" s="45">
        <f t="shared" si="8"/>
        <v>23.241439859525887</v>
      </c>
      <c r="G68" s="46">
        <f t="shared" si="9"/>
        <v>22.439875965496043</v>
      </c>
    </row>
    <row r="69" spans="3:7">
      <c r="C69" s="4">
        <v>340</v>
      </c>
      <c r="D69" s="43">
        <f t="shared" si="7"/>
        <v>2.2666666666666668E-2</v>
      </c>
      <c r="E69" s="44">
        <f t="shared" si="10"/>
        <v>2.2666666666666668E-2</v>
      </c>
      <c r="F69" s="45">
        <f t="shared" si="8"/>
        <v>22.899653979238739</v>
      </c>
      <c r="G69" s="46">
        <f t="shared" si="9"/>
        <v>22.109877789532863</v>
      </c>
    </row>
    <row r="70" spans="3:7">
      <c r="C70" s="4">
        <v>345</v>
      </c>
      <c r="D70" s="43">
        <f t="shared" si="7"/>
        <v>2.3E-2</v>
      </c>
      <c r="E70" s="44">
        <f t="shared" si="10"/>
        <v>2.3E-2</v>
      </c>
      <c r="F70" s="45">
        <f t="shared" si="8"/>
        <v>22.567774936061369</v>
      </c>
      <c r="G70" s="46">
        <f t="shared" si="9"/>
        <v>21.78944477809036</v>
      </c>
    </row>
    <row r="71" spans="3:7">
      <c r="C71" s="4">
        <v>350</v>
      </c>
      <c r="D71" s="43">
        <f t="shared" si="7"/>
        <v>2.3333333333333331E-2</v>
      </c>
      <c r="E71" s="44">
        <f t="shared" si="10"/>
        <v>2.3333333333333331E-2</v>
      </c>
      <c r="F71" s="45">
        <f t="shared" si="8"/>
        <v>22.245378151260496</v>
      </c>
      <c r="G71" s="46">
        <f t="shared" si="9"/>
        <v>21.478166995546218</v>
      </c>
    </row>
    <row r="72" spans="3:7">
      <c r="C72" s="4">
        <v>355</v>
      </c>
      <c r="D72" s="43">
        <f t="shared" si="7"/>
        <v>2.3666666666666666E-2</v>
      </c>
      <c r="E72" s="44">
        <f t="shared" si="10"/>
        <v>2.3666666666666666E-2</v>
      </c>
      <c r="F72" s="45">
        <f t="shared" si="8"/>
        <v>21.93206296603147</v>
      </c>
      <c r="G72" s="46">
        <f t="shared" si="9"/>
        <v>21.175657601242744</v>
      </c>
    </row>
    <row r="73" spans="3:7">
      <c r="C73" s="4">
        <v>360</v>
      </c>
      <c r="D73" s="43">
        <f t="shared" si="7"/>
        <v>2.4E-2</v>
      </c>
      <c r="E73" s="44">
        <f t="shared" si="10"/>
        <v>2.4E-2</v>
      </c>
      <c r="F73" s="45">
        <f t="shared" si="8"/>
        <v>21.627450980392148</v>
      </c>
      <c r="G73" s="46">
        <f t="shared" si="9"/>
        <v>20.881551245669932</v>
      </c>
    </row>
    <row r="74" spans="3:7">
      <c r="C74" s="4">
        <v>365</v>
      </c>
      <c r="D74" s="43">
        <f t="shared" si="7"/>
        <v>2.4333333333333332E-2</v>
      </c>
      <c r="E74" s="44">
        <f t="shared" si="10"/>
        <v>2.4333333333333332E-2</v>
      </c>
      <c r="F74" s="45">
        <f t="shared" si="8"/>
        <v>21.331184528605952</v>
      </c>
      <c r="G74" s="46">
        <f t="shared" si="9"/>
        <v>20.595502598468972</v>
      </c>
    </row>
    <row r="75" spans="3:7">
      <c r="C75" s="4">
        <v>370</v>
      </c>
      <c r="D75" s="43">
        <f t="shared" si="7"/>
        <v>2.4666666666666667E-2</v>
      </c>
      <c r="E75" s="44">
        <f t="shared" si="10"/>
        <v>2.4666666666666667E-2</v>
      </c>
      <c r="F75" s="45">
        <f t="shared" si="8"/>
        <v>21.042925278219386</v>
      </c>
      <c r="G75" s="46">
        <f t="shared" si="9"/>
        <v>20.31718499578696</v>
      </c>
    </row>
    <row r="76" spans="3:7">
      <c r="C76" s="4">
        <v>375</v>
      </c>
      <c r="D76" s="43">
        <f t="shared" si="7"/>
        <v>2.5000000000000001E-2</v>
      </c>
      <c r="E76" s="44">
        <f t="shared" si="10"/>
        <v>2.5000000000000001E-2</v>
      </c>
      <c r="F76" s="45">
        <f t="shared" si="8"/>
        <v>20.762352941176459</v>
      </c>
      <c r="G76" s="46">
        <f t="shared" si="9"/>
        <v>20.046289195843134</v>
      </c>
    </row>
    <row r="77" spans="3:7">
      <c r="C77" s="4">
        <v>380</v>
      </c>
      <c r="D77" s="43">
        <f t="shared" si="7"/>
        <v>2.5333333333333333E-2</v>
      </c>
      <c r="E77" s="44">
        <f t="shared" si="10"/>
        <v>2.5333333333333333E-2</v>
      </c>
      <c r="F77" s="45">
        <f t="shared" si="8"/>
        <v>20.4891640866873</v>
      </c>
      <c r="G77" s="46">
        <f t="shared" si="9"/>
        <v>19.782522232739936</v>
      </c>
    </row>
    <row r="78" spans="3:7">
      <c r="C78" s="4">
        <v>385</v>
      </c>
      <c r="D78" s="43">
        <f t="shared" si="7"/>
        <v>2.5666666666666667E-2</v>
      </c>
      <c r="E78" s="44">
        <f t="shared" si="10"/>
        <v>2.5666666666666667E-2</v>
      </c>
      <c r="F78" s="45">
        <f t="shared" si="8"/>
        <v>20.223071046600449</v>
      </c>
      <c r="G78" s="46">
        <f t="shared" si="9"/>
        <v>19.525606359587467</v>
      </c>
    </row>
    <row r="79" spans="3:7">
      <c r="C79" s="4">
        <v>390</v>
      </c>
      <c r="D79" s="43">
        <f t="shared" si="7"/>
        <v>2.6000000000000002E-2</v>
      </c>
      <c r="E79" s="44">
        <f t="shared" si="10"/>
        <v>2.6000000000000002E-2</v>
      </c>
      <c r="F79" s="45">
        <f t="shared" si="8"/>
        <v>19.963800904977365</v>
      </c>
      <c r="G79" s="46">
        <f t="shared" si="9"/>
        <v>19.275278072926088</v>
      </c>
    </row>
    <row r="80" spans="3:7">
      <c r="C80" s="4">
        <v>395</v>
      </c>
      <c r="D80" s="43">
        <f t="shared" si="7"/>
        <v>2.6333333333333334E-2</v>
      </c>
      <c r="E80" s="44">
        <f t="shared" si="10"/>
        <v>2.6333333333333334E-2</v>
      </c>
      <c r="F80" s="45">
        <f t="shared" si="8"/>
        <v>19.711094564408032</v>
      </c>
      <c r="G80" s="46">
        <f t="shared" si="9"/>
        <v>19.031287211243484</v>
      </c>
    </row>
    <row r="81" spans="3:7">
      <c r="C81" s="4">
        <v>400</v>
      </c>
      <c r="D81" s="43">
        <f t="shared" si="7"/>
        <v>2.6666666666666668E-2</v>
      </c>
      <c r="E81" s="44">
        <f t="shared" si="10"/>
        <v>2.6666666666666668E-2</v>
      </c>
      <c r="F81" s="45">
        <f t="shared" si="8"/>
        <v>19.464705882352931</v>
      </c>
      <c r="G81" s="46">
        <f t="shared" si="9"/>
        <v>18.793396121102937</v>
      </c>
    </row>
    <row r="82" spans="3:7">
      <c r="C82" s="4">
        <v>405</v>
      </c>
      <c r="D82" s="43">
        <f t="shared" si="7"/>
        <v>2.7000000000000003E-2</v>
      </c>
      <c r="E82" s="44">
        <f t="shared" si="10"/>
        <v>2.7000000000000003E-2</v>
      </c>
      <c r="F82" s="45">
        <f t="shared" si="8"/>
        <v>19.224400871459682</v>
      </c>
      <c r="G82" s="46">
        <f t="shared" si="9"/>
        <v>18.561378885039932</v>
      </c>
    </row>
    <row r="83" spans="3:7">
      <c r="C83" s="4">
        <v>410</v>
      </c>
      <c r="D83" s="43">
        <f t="shared" si="7"/>
        <v>2.7333333333333331E-2</v>
      </c>
      <c r="E83" s="44">
        <f t="shared" si="10"/>
        <v>2.7333333333333331E-2</v>
      </c>
      <c r="F83" s="45">
        <f t="shared" si="8"/>
        <v>18.989956958393105</v>
      </c>
      <c r="G83" s="46">
        <f t="shared" si="9"/>
        <v>18.335020605954085</v>
      </c>
    </row>
    <row r="84" spans="3:7">
      <c r="C84" s="4">
        <v>415</v>
      </c>
      <c r="D84" s="43">
        <f t="shared" si="7"/>
        <v>2.7666666666666666E-2</v>
      </c>
      <c r="E84" s="44">
        <f t="shared" si="10"/>
        <v>2.7666666666666666E-2</v>
      </c>
      <c r="F84" s="45">
        <f t="shared" si="8"/>
        <v>18.761162296243789</v>
      </c>
      <c r="G84" s="46">
        <f t="shared" si="9"/>
        <v>18.114116743231744</v>
      </c>
    </row>
    <row r="85" spans="3:7">
      <c r="C85" s="4">
        <v>420</v>
      </c>
      <c r="D85" s="43">
        <f t="shared" si="7"/>
        <v>2.8000000000000001E-2</v>
      </c>
      <c r="E85" s="44">
        <f t="shared" si="10"/>
        <v>2.8000000000000001E-2</v>
      </c>
      <c r="F85" s="45">
        <f t="shared" si="8"/>
        <v>18.537815126050408</v>
      </c>
      <c r="G85" s="46">
        <f t="shared" si="9"/>
        <v>17.898472496288509</v>
      </c>
    </row>
    <row r="86" spans="3:7">
      <c r="C86" s="4">
        <v>425</v>
      </c>
      <c r="D86" s="43">
        <f t="shared" si="7"/>
        <v>2.8333333333333332E-2</v>
      </c>
      <c r="E86" s="44">
        <f t="shared" si="10"/>
        <v>2.8333333333333332E-2</v>
      </c>
      <c r="F86" s="45">
        <f t="shared" si="8"/>
        <v>18.319723183390995</v>
      </c>
      <c r="G86" s="46">
        <f t="shared" si="9"/>
        <v>17.687902231626296</v>
      </c>
    </row>
    <row r="87" spans="3:7">
      <c r="C87" s="4">
        <v>430</v>
      </c>
      <c r="D87" s="43">
        <f t="shared" si="7"/>
        <v>2.8666666666666667E-2</v>
      </c>
      <c r="E87" s="44">
        <f t="shared" si="10"/>
        <v>2.8666666666666667E-2</v>
      </c>
      <c r="F87" s="45">
        <f t="shared" si="8"/>
        <v>18.106703146374819</v>
      </c>
      <c r="G87" s="46">
        <f t="shared" si="9"/>
        <v>17.482228949863199</v>
      </c>
    </row>
    <row r="88" spans="3:7">
      <c r="C88" s="4">
        <v>435</v>
      </c>
      <c r="D88" s="43">
        <f t="shared" si="7"/>
        <v>2.9000000000000001E-2</v>
      </c>
      <c r="E88" s="44">
        <f t="shared" si="10"/>
        <v>2.9000000000000001E-2</v>
      </c>
      <c r="F88" s="45">
        <f t="shared" si="8"/>
        <v>17.898580121703841</v>
      </c>
      <c r="G88" s="46">
        <f t="shared" si="9"/>
        <v>17.281283789519936</v>
      </c>
    </row>
    <row r="89" spans="3:7">
      <c r="C89" s="4">
        <v>440</v>
      </c>
      <c r="D89" s="43">
        <f t="shared" si="7"/>
        <v>2.9333333333333333E-2</v>
      </c>
      <c r="E89" s="44">
        <f t="shared" si="10"/>
        <v>2.9333333333333333E-2</v>
      </c>
      <c r="F89" s="45">
        <f t="shared" si="8"/>
        <v>17.695187165775391</v>
      </c>
      <c r="G89" s="46">
        <f t="shared" si="9"/>
        <v>17.08490556463903</v>
      </c>
    </row>
    <row r="90" spans="3:7">
      <c r="C90" s="4">
        <v>445</v>
      </c>
      <c r="D90" s="43">
        <f t="shared" si="7"/>
        <v>2.9666666666666668E-2</v>
      </c>
      <c r="E90" s="44">
        <f t="shared" si="10"/>
        <v>2.9666666666666668E-2</v>
      </c>
      <c r="F90" s="45">
        <f t="shared" si="8"/>
        <v>17.496364838070047</v>
      </c>
      <c r="G90" s="46">
        <f t="shared" si="9"/>
        <v>16.89294033357567</v>
      </c>
    </row>
    <row r="91" spans="3:7">
      <c r="C91" s="4">
        <v>450</v>
      </c>
      <c r="D91" s="43">
        <f t="shared" si="7"/>
        <v>3.0000000000000002E-2</v>
      </c>
      <c r="E91" s="44">
        <f t="shared" si="10"/>
        <v>3.0000000000000002E-2</v>
      </c>
      <c r="F91" s="45">
        <f t="shared" si="8"/>
        <v>17.301960784313714</v>
      </c>
      <c r="G91" s="46">
        <f t="shared" si="9"/>
        <v>16.705240996535942</v>
      </c>
    </row>
    <row r="92" spans="3:7">
      <c r="C92" s="4">
        <v>455</v>
      </c>
      <c r="D92" s="43">
        <f t="shared" si="7"/>
        <v>3.0333333333333334E-2</v>
      </c>
      <c r="E92" s="44">
        <f t="shared" si="10"/>
        <v>3.0333333333333334E-2</v>
      </c>
      <c r="F92" s="45">
        <f t="shared" si="8"/>
        <v>17.111829347123454</v>
      </c>
      <c r="G92" s="46">
        <f t="shared" si="9"/>
        <v>16.521666919650929</v>
      </c>
    </row>
    <row r="93" spans="3:7">
      <c r="C93" s="4">
        <v>460</v>
      </c>
      <c r="D93" s="43">
        <f t="shared" si="7"/>
        <v>3.0666666666666668E-2</v>
      </c>
      <c r="E93" s="44">
        <f t="shared" si="10"/>
        <v>3.0666666666666668E-2</v>
      </c>
      <c r="F93" s="45">
        <f t="shared" si="8"/>
        <v>16.925831202046027</v>
      </c>
      <c r="G93" s="46">
        <f t="shared" si="9"/>
        <v>16.342083583567771</v>
      </c>
    </row>
    <row r="94" spans="3:7">
      <c r="C94" s="4">
        <v>465</v>
      </c>
      <c r="D94" s="43">
        <f t="shared" si="7"/>
        <v>3.1000000000000003E-2</v>
      </c>
      <c r="E94" s="44">
        <f t="shared" si="10"/>
        <v>3.1000000000000003E-2</v>
      </c>
      <c r="F94" s="45">
        <f t="shared" si="8"/>
        <v>16.743833017077787</v>
      </c>
      <c r="G94" s="46">
        <f t="shared" si="9"/>
        <v>16.166362254712201</v>
      </c>
    </row>
    <row r="95" spans="3:7">
      <c r="C95" s="4">
        <v>470</v>
      </c>
      <c r="D95" s="43">
        <f t="shared" si="7"/>
        <v>3.1333333333333331E-2</v>
      </c>
      <c r="E95" s="44">
        <f t="shared" si="10"/>
        <v>3.1333333333333331E-2</v>
      </c>
      <c r="F95" s="45">
        <f t="shared" si="8"/>
        <v>16.565707133917389</v>
      </c>
      <c r="G95" s="46">
        <f t="shared" si="9"/>
        <v>15.994379677534416</v>
      </c>
    </row>
    <row r="96" spans="3:7">
      <c r="C96" s="4">
        <v>475</v>
      </c>
      <c r="D96" s="43">
        <f t="shared" si="7"/>
        <v>3.1666666666666662E-2</v>
      </c>
      <c r="E96" s="44">
        <f t="shared" si="10"/>
        <v>3.1666666666666662E-2</v>
      </c>
      <c r="F96" s="45">
        <f t="shared" si="8"/>
        <v>16.391331269349838</v>
      </c>
      <c r="G96" s="46">
        <f t="shared" si="9"/>
        <v>15.826017786191949</v>
      </c>
    </row>
    <row r="97" spans="3:7">
      <c r="C97" s="4">
        <v>480</v>
      </c>
      <c r="D97" s="43">
        <f t="shared" si="7"/>
        <v>3.2000000000000001E-2</v>
      </c>
      <c r="E97" s="44">
        <f t="shared" si="10"/>
        <v>3.2000000000000001E-2</v>
      </c>
      <c r="F97" s="45">
        <f t="shared" si="8"/>
        <v>16.220588235294109</v>
      </c>
      <c r="G97" s="46">
        <f t="shared" si="9"/>
        <v>15.661163434252448</v>
      </c>
    </row>
    <row r="98" spans="3:7">
      <c r="C98" s="4">
        <v>485</v>
      </c>
      <c r="D98" s="43">
        <f t="shared" si="7"/>
        <v>3.2333333333333332E-2</v>
      </c>
      <c r="E98" s="44">
        <f t="shared" si="10"/>
        <v>3.2333333333333332E-2</v>
      </c>
      <c r="F98" s="45">
        <f t="shared" si="8"/>
        <v>16.053365676167367</v>
      </c>
      <c r="G98" s="46">
        <f t="shared" si="9"/>
        <v>15.499708141115825</v>
      </c>
    </row>
    <row r="99" spans="3:7">
      <c r="C99" s="4">
        <v>490</v>
      </c>
      <c r="D99" s="43">
        <f t="shared" ref="D99:D101" si="11">2*$B$12*(C99/1000)/$B$1</f>
        <v>3.2666666666666663E-2</v>
      </c>
      <c r="E99" s="44">
        <f t="shared" si="10"/>
        <v>3.2666666666666663E-2</v>
      </c>
      <c r="F99" s="45">
        <f t="shared" ref="F99:F101" si="12">($B$15-$B$4)/($B$2*E99)</f>
        <v>15.889555822328923</v>
      </c>
      <c r="G99" s="46">
        <f t="shared" ref="G99:G101" si="13">($B$15*2*F99)/($B$3+$B$15)</f>
        <v>15.341547853961581</v>
      </c>
    </row>
    <row r="100" spans="3:7">
      <c r="C100" s="4">
        <v>495</v>
      </c>
      <c r="D100" s="43">
        <f t="shared" si="11"/>
        <v>3.3000000000000002E-2</v>
      </c>
      <c r="E100" s="44">
        <f t="shared" si="10"/>
        <v>3.3000000000000002E-2</v>
      </c>
      <c r="F100" s="45">
        <f t="shared" si="12"/>
        <v>15.729055258467014</v>
      </c>
      <c r="G100" s="46">
        <f t="shared" si="13"/>
        <v>15.186582724123586</v>
      </c>
    </row>
    <row r="101" spans="3:7">
      <c r="C101" s="4">
        <v>500</v>
      </c>
      <c r="D101" s="43">
        <f t="shared" si="11"/>
        <v>3.3333333333333333E-2</v>
      </c>
      <c r="E101" s="44">
        <f t="shared" si="10"/>
        <v>3.3333333333333333E-2</v>
      </c>
      <c r="F101" s="45">
        <f t="shared" si="12"/>
        <v>15.571764705882345</v>
      </c>
      <c r="G101" s="46">
        <f t="shared" si="13"/>
        <v>15.034716896882349</v>
      </c>
    </row>
  </sheetData>
  <sheetCalcPr fullCalcOnLoad="1"/>
  <mergeCells count="2">
    <mergeCell ref="D1:G3"/>
    <mergeCell ref="C1:C4"/>
  </mergeCells>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B2:B21"/>
  <sheetViews>
    <sheetView tabSelected="1" workbookViewId="0">
      <selection activeCell="B2" sqref="B2:B21"/>
    </sheetView>
  </sheetViews>
  <sheetFormatPr baseColWidth="10" defaultRowHeight="14"/>
  <sheetData>
    <row r="2" spans="2:2" ht="15">
      <c r="B2" s="82" t="s">
        <v>51</v>
      </c>
    </row>
    <row r="3" spans="2:2" ht="15">
      <c r="B3" s="83"/>
    </row>
    <row r="4" spans="2:2" ht="15">
      <c r="B4" s="83" t="s">
        <v>52</v>
      </c>
    </row>
    <row r="5" spans="2:2" ht="15">
      <c r="B5" s="83" t="s">
        <v>1</v>
      </c>
    </row>
    <row r="6" spans="2:2" ht="15">
      <c r="B6" s="83"/>
    </row>
    <row r="7" spans="2:2" ht="15">
      <c r="B7" s="83" t="s">
        <v>53</v>
      </c>
    </row>
    <row r="8" spans="2:2" ht="15">
      <c r="B8" s="83" t="s">
        <v>54</v>
      </c>
    </row>
    <row r="9" spans="2:2" ht="15">
      <c r="B9" s="83"/>
    </row>
    <row r="10" spans="2:2" ht="15">
      <c r="B10" s="83" t="s">
        <v>55</v>
      </c>
    </row>
    <row r="11" spans="2:2" ht="15">
      <c r="B11" s="83" t="s">
        <v>56</v>
      </c>
    </row>
    <row r="12" spans="2:2" ht="15">
      <c r="B12" s="83"/>
    </row>
    <row r="13" spans="2:2" ht="15">
      <c r="B13" s="83" t="s">
        <v>57</v>
      </c>
    </row>
    <row r="14" spans="2:2" ht="15">
      <c r="B14" s="83" t="s">
        <v>2</v>
      </c>
    </row>
    <row r="15" spans="2:2" ht="15">
      <c r="B15" s="83"/>
    </row>
    <row r="16" spans="2:2" ht="15">
      <c r="B16" s="83" t="s">
        <v>58</v>
      </c>
    </row>
    <row r="17" spans="2:2" ht="15">
      <c r="B17" s="83" t="s">
        <v>0</v>
      </c>
    </row>
    <row r="18" spans="2:2" ht="15">
      <c r="B18" s="83"/>
    </row>
    <row r="19" spans="2:2" ht="15">
      <c r="B19" s="83"/>
    </row>
    <row r="20" spans="2:2" ht="15">
      <c r="B20" s="84" t="s">
        <v>3</v>
      </c>
    </row>
    <row r="21" spans="2:2" ht="15">
      <c r="B21" s="83" t="s">
        <v>4</v>
      </c>
    </row>
  </sheetData>
  <sheetCalcPr fullCalcOnLoad="1"/>
  <phoneticPr fontId="5" type="noConversion"/>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FF0000"/>
  </sheetPr>
  <dimension ref="A1:AI101"/>
  <sheetViews>
    <sheetView workbookViewId="0">
      <pane xSplit="8" ySplit="29" topLeftCell="K85" activePane="bottomRight" state="frozenSplit"/>
      <selection pane="topRight" activeCell="U1" sqref="U1"/>
      <selection pane="bottomLeft" activeCell="A21" sqref="A21"/>
      <selection pane="bottomRight" activeCell="K4" sqref="K4"/>
    </sheetView>
  </sheetViews>
  <sheetFormatPr baseColWidth="10" defaultColWidth="8.83203125" defaultRowHeight="14"/>
  <cols>
    <col min="1" max="1" width="18.5" style="17" bestFit="1" customWidth="1"/>
    <col min="2" max="2" width="12" style="17" bestFit="1" customWidth="1"/>
    <col min="3" max="3" width="7" style="15" bestFit="1" customWidth="1"/>
    <col min="4" max="5" width="7.5" style="20" bestFit="1" customWidth="1"/>
    <col min="6" max="6" width="9.5" style="17" bestFit="1" customWidth="1"/>
    <col min="7" max="7" width="8.33203125" style="22" bestFit="1" customWidth="1"/>
    <col min="8" max="8" width="6.5" style="13" bestFit="1" customWidth="1"/>
    <col min="9" max="9" width="10.33203125" style="13" bestFit="1" customWidth="1"/>
    <col min="10" max="10" width="7.5" style="13" bestFit="1" customWidth="1"/>
    <col min="11" max="11" width="6.5" style="28" bestFit="1" customWidth="1"/>
    <col min="12" max="13" width="5.33203125" style="29" bestFit="1" customWidth="1"/>
    <col min="14" max="14" width="6.33203125" style="5" bestFit="1" customWidth="1"/>
    <col min="15" max="15" width="6.5" style="13" bestFit="1" customWidth="1"/>
    <col min="16" max="16" width="6.33203125" style="13" bestFit="1" customWidth="1"/>
    <col min="17" max="17" width="6.5" style="13" bestFit="1" customWidth="1"/>
    <col min="18" max="18" width="6.33203125" style="13" bestFit="1" customWidth="1"/>
    <col min="19" max="19" width="5.5" style="33" bestFit="1" customWidth="1"/>
    <col min="20" max="20" width="6.5" style="31" bestFit="1" customWidth="1"/>
    <col min="21" max="21" width="5.33203125" style="30" bestFit="1" customWidth="1"/>
    <col min="22" max="22" width="6.5" style="30" bestFit="1" customWidth="1"/>
    <col min="23" max="23" width="7.5" style="30" bestFit="1" customWidth="1"/>
    <col min="24" max="24" width="8.5" style="30" bestFit="1" customWidth="1"/>
    <col min="25" max="25" width="6.5" style="30" bestFit="1" customWidth="1"/>
    <col min="26" max="26" width="6.33203125" style="30" bestFit="1" customWidth="1"/>
    <col min="27" max="27" width="6.5" style="32" customWidth="1"/>
    <col min="28" max="28" width="6.5" style="20" bestFit="1" customWidth="1"/>
    <col min="29" max="29" width="6.5" style="25" bestFit="1" customWidth="1"/>
    <col min="30" max="31" width="7.5" style="20" bestFit="1" customWidth="1"/>
    <col min="32" max="32" width="7.5" style="25" customWidth="1"/>
    <col min="33" max="33" width="6.5" style="25" customWidth="1"/>
    <col min="34" max="34" width="13.6640625" style="49" bestFit="1" customWidth="1"/>
    <col min="35" max="35" width="15.5" style="20" bestFit="1" customWidth="1"/>
    <col min="36" max="16384" width="8.83203125" style="20"/>
  </cols>
  <sheetData>
    <row r="1" spans="1:35">
      <c r="A1" s="17" t="s">
        <v>11</v>
      </c>
      <c r="B1" s="36">
        <v>15</v>
      </c>
      <c r="C1" s="62" t="s">
        <v>50</v>
      </c>
      <c r="D1" s="68" t="s">
        <v>32</v>
      </c>
      <c r="E1" s="69" t="s">
        <v>33</v>
      </c>
      <c r="F1" s="66" t="s">
        <v>30</v>
      </c>
      <c r="G1" s="64" t="s">
        <v>27</v>
      </c>
      <c r="H1" s="65"/>
      <c r="I1" s="21"/>
      <c r="J1" s="21"/>
      <c r="K1" s="70" t="s">
        <v>38</v>
      </c>
      <c r="L1" s="71"/>
      <c r="M1" s="71"/>
      <c r="N1" s="72"/>
      <c r="O1" s="73" t="s">
        <v>39</v>
      </c>
      <c r="P1" s="74"/>
      <c r="Q1" s="74"/>
      <c r="R1" s="75"/>
      <c r="S1" s="76" t="s">
        <v>40</v>
      </c>
      <c r="T1" s="34"/>
      <c r="U1" s="35"/>
      <c r="V1" s="35"/>
      <c r="W1" s="35"/>
      <c r="X1" s="35"/>
      <c r="Y1" s="61" t="s">
        <v>36</v>
      </c>
      <c r="Z1" s="61" t="s">
        <v>37</v>
      </c>
      <c r="AA1" s="80" t="s">
        <v>5</v>
      </c>
      <c r="AG1" s="79" t="s">
        <v>41</v>
      </c>
      <c r="AH1" s="78" t="s">
        <v>48</v>
      </c>
      <c r="AI1" s="78" t="s">
        <v>49</v>
      </c>
    </row>
    <row r="2" spans="1:35">
      <c r="A2" s="17" t="s">
        <v>31</v>
      </c>
      <c r="B2" s="47">
        <f>B1*(2/3)</f>
        <v>10</v>
      </c>
      <c r="C2" s="63"/>
      <c r="D2" s="68"/>
      <c r="E2" s="69"/>
      <c r="F2" s="67"/>
      <c r="G2" s="23" t="s">
        <v>28</v>
      </c>
      <c r="H2" s="19" t="s">
        <v>16</v>
      </c>
      <c r="I2" s="21"/>
      <c r="J2" s="21"/>
      <c r="K2" s="73"/>
      <c r="L2" s="74"/>
      <c r="M2" s="74"/>
      <c r="N2" s="75"/>
      <c r="O2" s="73"/>
      <c r="P2" s="74"/>
      <c r="Q2" s="74"/>
      <c r="R2" s="75"/>
      <c r="S2" s="77"/>
      <c r="Y2" s="61"/>
      <c r="Z2" s="61"/>
      <c r="AA2" s="81"/>
      <c r="AB2" s="24" t="s">
        <v>34</v>
      </c>
      <c r="AC2" s="24" t="s">
        <v>35</v>
      </c>
      <c r="AD2" s="20" t="s">
        <v>15</v>
      </c>
      <c r="AE2" s="20" t="s">
        <v>16</v>
      </c>
      <c r="AF2" s="25" t="s">
        <v>17</v>
      </c>
      <c r="AG2" s="79"/>
      <c r="AH2" s="78"/>
      <c r="AI2" s="78"/>
    </row>
    <row r="3" spans="1:35">
      <c r="A3" s="17" t="s">
        <v>43</v>
      </c>
      <c r="B3" s="36">
        <v>253</v>
      </c>
      <c r="C3" s="18">
        <v>20</v>
      </c>
      <c r="D3" s="16">
        <f t="shared" ref="D3:D34" si="0">$B$7*(C3/1000)/$B$1</f>
        <v>6.6666666666666664E-4</v>
      </c>
      <c r="E3" s="16">
        <f t="shared" ref="E3:E34" si="1">D3*$B$9</f>
        <v>6.6666666666666664E-4</v>
      </c>
      <c r="F3" s="27">
        <f>'DTx Zero Imp'!G5</f>
        <v>375.86792242205871</v>
      </c>
      <c r="G3" s="21">
        <f>F3*$B$2*-1-H3</f>
        <v>-3758.679224220587</v>
      </c>
      <c r="H3" s="22">
        <f t="shared" ref="H3:H34" si="2">$B$14*$B$2</f>
        <v>0</v>
      </c>
      <c r="I3" s="26">
        <f>(F3+$B$14)*$B$3*-1</f>
        <v>-95094.584372780853</v>
      </c>
      <c r="J3" s="21">
        <f t="shared" ref="J3:J34" si="3">$B$14*$B$6</f>
        <v>0</v>
      </c>
      <c r="K3" s="28">
        <f>(($B$3^2)+(I3*D3)+(J3*E3))/$B$3</f>
        <v>252.74942138505196</v>
      </c>
      <c r="L3" s="29">
        <f t="shared" ref="L3:L34" si="4">(I3*E3-(J3*D3))/$B$3</f>
        <v>-0.25057861494803912</v>
      </c>
      <c r="M3" s="29">
        <f>DEGREES(TAN((L3/K3)))</f>
        <v>-5.6803697899396571E-2</v>
      </c>
      <c r="N3" s="5">
        <f>($B$15+2*$B$2)*M3</f>
        <v>-4.8283143214487083</v>
      </c>
      <c r="O3" s="21">
        <f t="shared" ref="O3:O34" si="5">(($B$6^2)-(I3*$B$2*$B$5)-(J3*$B$2*$B$4))/$B$6</f>
        <v>232.2271891876662</v>
      </c>
      <c r="P3" s="21">
        <f t="shared" ref="P3:P34" si="6">(I3*$B$2*$B$4+(J3*$B$2*$B$5))/$B$6</f>
        <v>-51.471477641801371</v>
      </c>
      <c r="Q3" s="21">
        <f>SQRT(O3^2+P3^2)</f>
        <v>237.86294458917843</v>
      </c>
      <c r="R3" s="21">
        <f>DEGREES(TAN((P3/O3)))</f>
        <v>-12.9113160286095</v>
      </c>
      <c r="S3" s="33">
        <f t="shared" ref="S3:S34" si="7">(R3+N3)*-1</f>
        <v>17.739630350058206</v>
      </c>
      <c r="T3" s="31">
        <f>(F3+$B$13+$B$14)*SIN(RADIANS(S3))</f>
        <v>114.52392087596932</v>
      </c>
      <c r="U3" s="30">
        <f t="shared" ref="U3:U34" si="8">$B$12*SIN(RADIANS(DEGREES(ACOS($B$8))-S3))</f>
        <v>0</v>
      </c>
      <c r="V3" s="30">
        <f>U3+T3</f>
        <v>114.52392087596932</v>
      </c>
      <c r="W3" s="30">
        <f>V3*$B$2</f>
        <v>1145.2392087596932</v>
      </c>
      <c r="X3" s="30">
        <f>V3*$B$3</f>
        <v>28974.55198162024</v>
      </c>
      <c r="Y3" s="30">
        <f t="shared" ref="Y3:Y34" si="9">(($B$6^2)-(I3*$B$2*$B$5)-(X3*$B$2*$B$4))/$B$6</f>
        <v>216.54424557589459</v>
      </c>
      <c r="Z3" s="30">
        <f t="shared" ref="Z3:Z34" si="10">(I3*$B$2*$B$4+(X3*$B$2*$B$5*$B$9))/$B$6</f>
        <v>-51.079281490209709</v>
      </c>
      <c r="AA3" s="32">
        <f>SQRT(Y3^2+Z3^2)</f>
        <v>222.4870856692348</v>
      </c>
      <c r="AB3" s="13">
        <f t="shared" ref="AB3:AB34" si="11">Y3+($B$3-Y3)*((2*$B$2)/(2*$B$2+$B$15))</f>
        <v>225.12207014627234</v>
      </c>
      <c r="AC3" s="13">
        <f t="shared" ref="AC3:AC34" si="12">SQRT(AB3^2+Z3^2)</f>
        <v>230.84418871719348</v>
      </c>
      <c r="AD3" s="14">
        <f t="shared" ref="AD3:AD34" si="13">2*$B$7*(C3/1000)/$B$1</f>
        <v>1.3333333333333333E-3</v>
      </c>
      <c r="AE3" s="13">
        <f t="shared" ref="AE3:AE34" si="14">(AC3-AA3)/($B$2*AD3)</f>
        <v>626.7827285969006</v>
      </c>
      <c r="AF3" s="13">
        <f t="shared" ref="AF3:AF67" si="15">(AC3*2*AE3)/($B$3+AC3)</f>
        <v>598.08158849034385</v>
      </c>
      <c r="AG3" s="13">
        <f>(F3)*SIN(RADIANS(S3))</f>
        <v>114.52392087596932</v>
      </c>
      <c r="AH3" s="48">
        <f t="shared" ref="AH3:AH34" si="16">AF3+$B$13+(V3*$B$9)</f>
        <v>712.60550936631319</v>
      </c>
      <c r="AI3" s="51">
        <f>(AH3*$B$3)/1000</f>
        <v>180.28919386967723</v>
      </c>
    </row>
    <row r="4" spans="1:35">
      <c r="A4" s="17" t="s">
        <v>6</v>
      </c>
      <c r="B4" s="36">
        <v>1.2500000000000001E-2</v>
      </c>
      <c r="C4" s="18">
        <v>25</v>
      </c>
      <c r="D4" s="16">
        <f t="shared" si="0"/>
        <v>8.3333333333333339E-4</v>
      </c>
      <c r="E4" s="16">
        <f t="shared" si="1"/>
        <v>8.3333333333333339E-4</v>
      </c>
      <c r="F4" s="27">
        <f>'DTx Zero Imp'!G6</f>
        <v>300.69433793764699</v>
      </c>
      <c r="G4" s="21">
        <f t="shared" ref="G4:G67" si="17">F4*$B$2*-1-H4</f>
        <v>-3006.9433793764701</v>
      </c>
      <c r="H4" s="22">
        <f t="shared" si="2"/>
        <v>0</v>
      </c>
      <c r="I4" s="26">
        <f t="shared" ref="I4:I34" si="18">(F4+$B$14)*$B$3*-1</f>
        <v>-76075.667498224691</v>
      </c>
      <c r="J4" s="21">
        <f t="shared" si="3"/>
        <v>0</v>
      </c>
      <c r="K4" s="28">
        <f t="shared" ref="K4:K34" si="19">(($B$3^2)+(I4*D4)+(J4*E4))/$B$3</f>
        <v>252.74942138505196</v>
      </c>
      <c r="L4" s="29">
        <f t="shared" si="4"/>
        <v>-0.25057861494803918</v>
      </c>
      <c r="M4" s="29">
        <f t="shared" ref="M4:M67" si="20">DEGREES(TAN((L4/K4)))</f>
        <v>-5.6803697899396585E-2</v>
      </c>
      <c r="N4" s="5">
        <f t="shared" ref="N4:N34" si="21">($B$15+2*$B$2)*M4</f>
        <v>-4.8283143214487101</v>
      </c>
      <c r="O4" s="21">
        <f t="shared" si="5"/>
        <v>231.96975135013295</v>
      </c>
      <c r="P4" s="21">
        <f t="shared" si="6"/>
        <v>-41.177182113441098</v>
      </c>
      <c r="Q4" s="21">
        <f t="shared" ref="Q4:Q67" si="22">SQRT(O4^2+P4^2)</f>
        <v>235.59610749807814</v>
      </c>
      <c r="R4" s="21">
        <f t="shared" ref="R4:R67" si="23">DEGREES(TAN((P4/O4)))</f>
        <v>-10.278820902191583</v>
      </c>
      <c r="S4" s="33">
        <f t="shared" si="7"/>
        <v>15.107135223640293</v>
      </c>
      <c r="T4" s="31">
        <f t="shared" ref="T4:T34" si="24">(F4+$B$13+$B$14)*SIN(RADIANS(S4))</f>
        <v>78.368383634196832</v>
      </c>
      <c r="U4" s="30">
        <f t="shared" si="8"/>
        <v>0</v>
      </c>
      <c r="V4" s="30">
        <f t="shared" ref="V4:V67" si="25">U4+T4</f>
        <v>78.368383634196832</v>
      </c>
      <c r="W4" s="30">
        <f t="shared" ref="W4:W34" si="26">V4*$B$2</f>
        <v>783.68383634196834</v>
      </c>
      <c r="X4" s="30">
        <f t="shared" ref="X4:X67" si="27">V4*$B$3</f>
        <v>19827.2010594518</v>
      </c>
      <c r="Y4" s="30">
        <f t="shared" si="9"/>
        <v>221.23795896929172</v>
      </c>
      <c r="Z4" s="30">
        <f t="shared" si="10"/>
        <v>-40.908803435583238</v>
      </c>
      <c r="AA4" s="32">
        <f t="shared" ref="AA4:AA67" si="28">SQRT(Y4^2+Z4^2)</f>
        <v>224.9883656712702</v>
      </c>
      <c r="AB4" s="13">
        <f t="shared" si="11"/>
        <v>228.7113803882819</v>
      </c>
      <c r="AC4" s="13">
        <f t="shared" si="12"/>
        <v>232.34118386038358</v>
      </c>
      <c r="AD4" s="14">
        <f t="shared" si="13"/>
        <v>1.6666666666666668E-3</v>
      </c>
      <c r="AE4" s="13">
        <f t="shared" si="14"/>
        <v>441.1690913468027</v>
      </c>
      <c r="AF4" s="13">
        <f t="shared" si="15"/>
        <v>422.39048477539529</v>
      </c>
      <c r="AG4" s="13">
        <f t="shared" ref="AG4:AG34" si="29">(F4)*SIN(RADIANS(S4))</f>
        <v>78.368383634196832</v>
      </c>
      <c r="AH4" s="48">
        <f t="shared" si="16"/>
        <v>500.75886840959214</v>
      </c>
      <c r="AI4" s="51">
        <f t="shared" ref="AI4:AI67" si="30">(AH4*$B$3)/1000</f>
        <v>126.69199370762681</v>
      </c>
    </row>
    <row r="5" spans="1:35">
      <c r="A5" s="17" t="s">
        <v>29</v>
      </c>
      <c r="B5" s="36">
        <f>B4*(0.001/0.0399875)</f>
        <v>3.1259768677711783E-4</v>
      </c>
      <c r="C5" s="18">
        <v>30</v>
      </c>
      <c r="D5" s="16">
        <f t="shared" si="0"/>
        <v>1E-3</v>
      </c>
      <c r="E5" s="16">
        <f t="shared" si="1"/>
        <v>1E-3</v>
      </c>
      <c r="F5" s="27">
        <f>'DTx Zero Imp'!G7</f>
        <v>250.57861494803916</v>
      </c>
      <c r="G5" s="21">
        <f t="shared" si="17"/>
        <v>-2505.7861494803915</v>
      </c>
      <c r="H5" s="22">
        <f t="shared" si="2"/>
        <v>0</v>
      </c>
      <c r="I5" s="26">
        <f t="shared" si="18"/>
        <v>-63396.389581853909</v>
      </c>
      <c r="J5" s="21">
        <f t="shared" si="3"/>
        <v>0</v>
      </c>
      <c r="K5" s="28">
        <f t="shared" si="19"/>
        <v>252.74942138505196</v>
      </c>
      <c r="L5" s="29">
        <f t="shared" si="4"/>
        <v>-0.25057861494803918</v>
      </c>
      <c r="M5" s="29">
        <f t="shared" si="20"/>
        <v>-5.6803697899396585E-2</v>
      </c>
      <c r="N5" s="5">
        <f t="shared" si="21"/>
        <v>-4.8283143214487101</v>
      </c>
      <c r="O5" s="21">
        <f t="shared" si="5"/>
        <v>231.7981261251108</v>
      </c>
      <c r="P5" s="21">
        <f t="shared" si="6"/>
        <v>-34.314318427867576</v>
      </c>
      <c r="Q5" s="21">
        <f t="shared" si="22"/>
        <v>234.32422777912203</v>
      </c>
      <c r="R5" s="21">
        <f t="shared" si="23"/>
        <v>-8.5443072158879456</v>
      </c>
      <c r="S5" s="33">
        <f t="shared" si="7"/>
        <v>13.372621537336656</v>
      </c>
      <c r="T5" s="31">
        <f t="shared" si="24"/>
        <v>57.954584232123047</v>
      </c>
      <c r="U5" s="30">
        <f t="shared" si="8"/>
        <v>0</v>
      </c>
      <c r="V5" s="30">
        <f t="shared" si="25"/>
        <v>57.954584232123047</v>
      </c>
      <c r="W5" s="30">
        <f t="shared" si="26"/>
        <v>579.54584232123045</v>
      </c>
      <c r="X5" s="30">
        <f t="shared" si="27"/>
        <v>14662.509810727131</v>
      </c>
      <c r="Y5" s="30">
        <f t="shared" si="9"/>
        <v>223.86180618772059</v>
      </c>
      <c r="Z5" s="30">
        <f t="shared" si="10"/>
        <v>-34.115848407551475</v>
      </c>
      <c r="AA5" s="32">
        <f t="shared" si="28"/>
        <v>226.44646029954984</v>
      </c>
      <c r="AB5" s="13">
        <f t="shared" si="11"/>
        <v>230.71785179060987</v>
      </c>
      <c r="AC5" s="13">
        <f t="shared" si="12"/>
        <v>233.22653847159174</v>
      </c>
      <c r="AD5" s="14">
        <f t="shared" si="13"/>
        <v>2E-3</v>
      </c>
      <c r="AE5" s="13">
        <f t="shared" si="14"/>
        <v>339.00390860209484</v>
      </c>
      <c r="AF5" s="13">
        <f t="shared" si="15"/>
        <v>325.21757607118303</v>
      </c>
      <c r="AG5" s="13">
        <f t="shared" si="29"/>
        <v>57.954584232123047</v>
      </c>
      <c r="AH5" s="48">
        <f t="shared" si="16"/>
        <v>383.1721603033061</v>
      </c>
      <c r="AI5" s="51">
        <f t="shared" si="30"/>
        <v>96.942556556736434</v>
      </c>
    </row>
    <row r="6" spans="1:35">
      <c r="A6" s="17" t="s">
        <v>42</v>
      </c>
      <c r="B6" s="36">
        <v>230.94</v>
      </c>
      <c r="C6" s="18">
        <v>35</v>
      </c>
      <c r="D6" s="16">
        <f t="shared" si="0"/>
        <v>1.1666666666666668E-3</v>
      </c>
      <c r="E6" s="16">
        <f t="shared" si="1"/>
        <v>1.1666666666666668E-3</v>
      </c>
      <c r="F6" s="27">
        <f>'DTx Zero Imp'!G8</f>
        <v>214.78166995546212</v>
      </c>
      <c r="G6" s="21">
        <f t="shared" si="17"/>
        <v>-2147.8166995546212</v>
      </c>
      <c r="H6" s="22">
        <f t="shared" si="2"/>
        <v>0</v>
      </c>
      <c r="I6" s="26">
        <f t="shared" si="18"/>
        <v>-54339.762498731914</v>
      </c>
      <c r="J6" s="21">
        <f t="shared" si="3"/>
        <v>0</v>
      </c>
      <c r="K6" s="28">
        <f t="shared" si="19"/>
        <v>252.74942138505196</v>
      </c>
      <c r="L6" s="29">
        <f t="shared" si="4"/>
        <v>-0.25057861494803912</v>
      </c>
      <c r="M6" s="29">
        <f t="shared" si="20"/>
        <v>-5.6803697899396571E-2</v>
      </c>
      <c r="N6" s="5">
        <f t="shared" si="21"/>
        <v>-4.8283143214487083</v>
      </c>
      <c r="O6" s="21">
        <f t="shared" si="5"/>
        <v>231.67553667866639</v>
      </c>
      <c r="P6" s="21">
        <f t="shared" si="6"/>
        <v>-29.412272938172205</v>
      </c>
      <c r="Q6" s="21">
        <f t="shared" si="22"/>
        <v>233.53508536135988</v>
      </c>
      <c r="R6" s="21">
        <f t="shared" si="23"/>
        <v>-7.3132951207491663</v>
      </c>
      <c r="S6" s="33">
        <f t="shared" si="7"/>
        <v>12.141609442197876</v>
      </c>
      <c r="T6" s="31">
        <f t="shared" si="24"/>
        <v>45.174726880880115</v>
      </c>
      <c r="U6" s="30">
        <f t="shared" si="8"/>
        <v>0</v>
      </c>
      <c r="V6" s="30">
        <f>U6+T6</f>
        <v>45.174726880880115</v>
      </c>
      <c r="W6" s="30">
        <f t="shared" si="26"/>
        <v>451.74726880880115</v>
      </c>
      <c r="X6" s="30">
        <f t="shared" si="27"/>
        <v>11429.205900862669</v>
      </c>
      <c r="Y6" s="30">
        <f t="shared" si="9"/>
        <v>225.48929463481156</v>
      </c>
      <c r="Z6" s="30">
        <f t="shared" si="10"/>
        <v>-29.257568541952018</v>
      </c>
      <c r="AA6" s="32">
        <f t="shared" si="28"/>
        <v>227.3794786516406</v>
      </c>
      <c r="AB6" s="13">
        <f t="shared" si="11"/>
        <v>231.96240177956179</v>
      </c>
      <c r="AC6" s="13">
        <f t="shared" si="12"/>
        <v>233.8002591023583</v>
      </c>
      <c r="AD6" s="14">
        <f t="shared" si="13"/>
        <v>2.3333333333333335E-3</v>
      </c>
      <c r="AE6" s="13">
        <f t="shared" si="14"/>
        <v>275.17630503075856</v>
      </c>
      <c r="AF6" s="13">
        <f t="shared" si="15"/>
        <v>264.32316011357381</v>
      </c>
      <c r="AG6" s="13">
        <f t="shared" si="29"/>
        <v>45.174726880880115</v>
      </c>
      <c r="AH6" s="48">
        <f t="shared" si="16"/>
        <v>309.49788699445389</v>
      </c>
      <c r="AI6" s="51">
        <f t="shared" si="30"/>
        <v>78.302965409596823</v>
      </c>
    </row>
    <row r="7" spans="1:35">
      <c r="A7" s="50" t="s">
        <v>44</v>
      </c>
      <c r="B7" s="36">
        <v>0.5</v>
      </c>
      <c r="C7" s="18">
        <v>40</v>
      </c>
      <c r="D7" s="16">
        <f t="shared" si="0"/>
        <v>1.3333333333333333E-3</v>
      </c>
      <c r="E7" s="16">
        <f t="shared" si="1"/>
        <v>1.3333333333333333E-3</v>
      </c>
      <c r="F7" s="27">
        <f>'DTx Zero Imp'!G9</f>
        <v>187.93396121102936</v>
      </c>
      <c r="G7" s="21">
        <f>F7*$B$2*-1-H7</f>
        <v>-1879.3396121102935</v>
      </c>
      <c r="H7" s="22">
        <f t="shared" si="2"/>
        <v>0</v>
      </c>
      <c r="I7" s="26">
        <f t="shared" si="18"/>
        <v>-47547.292186390427</v>
      </c>
      <c r="J7" s="21">
        <f t="shared" si="3"/>
        <v>0</v>
      </c>
      <c r="K7" s="28">
        <f t="shared" si="19"/>
        <v>252.74942138505196</v>
      </c>
      <c r="L7" s="29">
        <f t="shared" si="4"/>
        <v>-0.25057861494803912</v>
      </c>
      <c r="M7" s="29">
        <f t="shared" si="20"/>
        <v>-5.6803697899396571E-2</v>
      </c>
      <c r="N7" s="5">
        <f>($B$15+2*$B$2)*M7</f>
        <v>-4.8283143214487083</v>
      </c>
      <c r="O7" s="21">
        <f t="shared" si="5"/>
        <v>231.58359459383311</v>
      </c>
      <c r="P7" s="21">
        <f t="shared" si="6"/>
        <v>-25.735738820900686</v>
      </c>
      <c r="Q7" s="21">
        <f t="shared" si="22"/>
        <v>233.00920483461263</v>
      </c>
      <c r="R7" s="21">
        <f t="shared" si="23"/>
        <v>-6.3935852372677235</v>
      </c>
      <c r="S7" s="33">
        <f t="shared" si="7"/>
        <v>11.221899558716432</v>
      </c>
      <c r="T7" s="31">
        <f t="shared" si="24"/>
        <v>36.573692337198736</v>
      </c>
      <c r="U7" s="30">
        <f t="shared" si="8"/>
        <v>0</v>
      </c>
      <c r="V7" s="30">
        <f t="shared" si="25"/>
        <v>36.573692337198736</v>
      </c>
      <c r="W7" s="30">
        <f t="shared" si="26"/>
        <v>365.73692337198736</v>
      </c>
      <c r="X7" s="30">
        <f t="shared" si="27"/>
        <v>9253.1441613112802</v>
      </c>
      <c r="Y7" s="30">
        <f t="shared" si="9"/>
        <v>226.57518106580025</v>
      </c>
      <c r="Z7" s="30">
        <f t="shared" si="10"/>
        <v>-25.610489342237784</v>
      </c>
      <c r="AA7" s="32">
        <f t="shared" si="28"/>
        <v>228.01800332287152</v>
      </c>
      <c r="AB7" s="13">
        <f t="shared" si="11"/>
        <v>232.79278552090608</v>
      </c>
      <c r="AC7" s="13">
        <f t="shared" si="12"/>
        <v>234.19730603687879</v>
      </c>
      <c r="AD7" s="14">
        <f t="shared" si="13"/>
        <v>2.6666666666666666E-3</v>
      </c>
      <c r="AE7" s="13">
        <f t="shared" si="14"/>
        <v>231.72385177527241</v>
      </c>
      <c r="AF7" s="13">
        <f t="shared" si="15"/>
        <v>222.78079602578865</v>
      </c>
      <c r="AG7" s="13">
        <f t="shared" si="29"/>
        <v>36.573692337198736</v>
      </c>
      <c r="AH7" s="48">
        <f t="shared" si="16"/>
        <v>259.35448836298735</v>
      </c>
      <c r="AI7" s="51">
        <f t="shared" si="30"/>
        <v>65.616685555835801</v>
      </c>
    </row>
    <row r="8" spans="1:35">
      <c r="A8" s="17" t="s">
        <v>45</v>
      </c>
      <c r="B8" s="36">
        <v>1</v>
      </c>
      <c r="C8" s="18">
        <v>45</v>
      </c>
      <c r="D8" s="16">
        <f t="shared" si="0"/>
        <v>1.5E-3</v>
      </c>
      <c r="E8" s="16">
        <f t="shared" si="1"/>
        <v>1.5E-3</v>
      </c>
      <c r="F8" s="27">
        <f>'DTx Zero Imp'!G10</f>
        <v>167.05240996535946</v>
      </c>
      <c r="G8" s="21">
        <f t="shared" si="17"/>
        <v>-1670.5240996535945</v>
      </c>
      <c r="H8" s="22">
        <f t="shared" si="2"/>
        <v>0</v>
      </c>
      <c r="I8" s="26">
        <f t="shared" si="18"/>
        <v>-42264.25972123594</v>
      </c>
      <c r="J8" s="21">
        <f t="shared" si="3"/>
        <v>0</v>
      </c>
      <c r="K8" s="28">
        <f t="shared" si="19"/>
        <v>252.74942138505196</v>
      </c>
      <c r="L8" s="29">
        <f t="shared" si="4"/>
        <v>-0.25057861494803918</v>
      </c>
      <c r="M8" s="29">
        <f t="shared" si="20"/>
        <v>-5.6803697899396585E-2</v>
      </c>
      <c r="N8" s="5">
        <f t="shared" si="21"/>
        <v>-4.8283143214487101</v>
      </c>
      <c r="O8" s="21">
        <f t="shared" si="5"/>
        <v>231.51208408340722</v>
      </c>
      <c r="P8" s="21">
        <f t="shared" si="6"/>
        <v>-22.876212285245057</v>
      </c>
      <c r="Q8" s="21">
        <f t="shared" si="22"/>
        <v>232.63956276859318</v>
      </c>
      <c r="R8" s="21">
        <f t="shared" si="23"/>
        <v>-5.6800188424322897</v>
      </c>
      <c r="S8" s="33">
        <f t="shared" si="7"/>
        <v>10.508333163881</v>
      </c>
      <c r="T8" s="31">
        <f t="shared" si="24"/>
        <v>30.466772843097644</v>
      </c>
      <c r="U8" s="30">
        <f t="shared" si="8"/>
        <v>0</v>
      </c>
      <c r="V8" s="30">
        <f t="shared" si="25"/>
        <v>30.466772843097644</v>
      </c>
      <c r="W8" s="30">
        <f t="shared" si="26"/>
        <v>304.66772843097647</v>
      </c>
      <c r="X8" s="30">
        <f t="shared" si="27"/>
        <v>7708.0935293037037</v>
      </c>
      <c r="Y8" s="30">
        <f t="shared" si="9"/>
        <v>227.33995413119902</v>
      </c>
      <c r="Z8" s="30">
        <f t="shared" si="10"/>
        <v>-22.771876431485552</v>
      </c>
      <c r="AA8" s="32">
        <f t="shared" si="28"/>
        <v>228.47759868439294</v>
      </c>
      <c r="AB8" s="13">
        <f t="shared" si="11"/>
        <v>233.3776119826816</v>
      </c>
      <c r="AC8" s="13">
        <f t="shared" si="12"/>
        <v>234.48596574411428</v>
      </c>
      <c r="AD8" s="14">
        <f t="shared" si="13"/>
        <v>3.0000000000000001E-3</v>
      </c>
      <c r="AE8" s="13">
        <f t="shared" si="14"/>
        <v>200.27890199071123</v>
      </c>
      <c r="AF8" s="13">
        <f t="shared" si="15"/>
        <v>192.67258978328749</v>
      </c>
      <c r="AG8" s="13">
        <f t="shared" si="29"/>
        <v>30.466772843097644</v>
      </c>
      <c r="AH8" s="48">
        <f t="shared" si="16"/>
        <v>223.13936262638515</v>
      </c>
      <c r="AI8" s="51">
        <f t="shared" si="30"/>
        <v>56.454258744475446</v>
      </c>
    </row>
    <row r="9" spans="1:35">
      <c r="A9" s="17" t="s">
        <v>46</v>
      </c>
      <c r="B9" s="36">
        <v>1</v>
      </c>
      <c r="C9" s="18">
        <v>50</v>
      </c>
      <c r="D9" s="16">
        <f t="shared" si="0"/>
        <v>1.6666666666666668E-3</v>
      </c>
      <c r="E9" s="16">
        <f t="shared" si="1"/>
        <v>1.6666666666666668E-3</v>
      </c>
      <c r="F9" s="27">
        <f>'DTx Zero Imp'!G11</f>
        <v>150.3471689688235</v>
      </c>
      <c r="G9" s="21">
        <f t="shared" si="17"/>
        <v>-1503.4716896882351</v>
      </c>
      <c r="H9" s="22">
        <f t="shared" si="2"/>
        <v>0</v>
      </c>
      <c r="I9" s="26">
        <f t="shared" si="18"/>
        <v>-38037.833749112346</v>
      </c>
      <c r="J9" s="21">
        <f t="shared" si="3"/>
        <v>0</v>
      </c>
      <c r="K9" s="28">
        <f t="shared" si="19"/>
        <v>252.74942138505196</v>
      </c>
      <c r="L9" s="29">
        <f t="shared" si="4"/>
        <v>-0.25057861494803918</v>
      </c>
      <c r="M9" s="29">
        <f t="shared" si="20"/>
        <v>-5.6803697899396585E-2</v>
      </c>
      <c r="N9" s="5">
        <f t="shared" si="21"/>
        <v>-4.8283143214487101</v>
      </c>
      <c r="O9" s="21">
        <f t="shared" si="5"/>
        <v>231.45487567506649</v>
      </c>
      <c r="P9" s="21">
        <f t="shared" si="6"/>
        <v>-20.588591056720549</v>
      </c>
      <c r="Q9" s="21">
        <f t="shared" si="22"/>
        <v>232.36877921842549</v>
      </c>
      <c r="R9" s="21">
        <f t="shared" si="23"/>
        <v>-5.1101131374264712</v>
      </c>
      <c r="S9" s="33">
        <f t="shared" si="7"/>
        <v>9.9384274588751822</v>
      </c>
      <c r="T9" s="31">
        <f t="shared" si="24"/>
        <v>25.948381851134648</v>
      </c>
      <c r="U9" s="30">
        <f t="shared" si="8"/>
        <v>0</v>
      </c>
      <c r="V9" s="30">
        <f t="shared" si="25"/>
        <v>25.948381851134648</v>
      </c>
      <c r="W9" s="30">
        <f t="shared" si="26"/>
        <v>259.4838185113465</v>
      </c>
      <c r="X9" s="30">
        <f t="shared" si="27"/>
        <v>6564.9406083370659</v>
      </c>
      <c r="Y9" s="30">
        <f t="shared" si="9"/>
        <v>227.90149568008019</v>
      </c>
      <c r="Z9" s="30">
        <f t="shared" si="10"/>
        <v>-20.499728787386726</v>
      </c>
      <c r="AA9" s="32">
        <f t="shared" si="28"/>
        <v>228.82161308227424</v>
      </c>
      <c r="AB9" s="13">
        <f t="shared" si="11"/>
        <v>233.80702610829661</v>
      </c>
      <c r="AC9" s="13">
        <f t="shared" si="12"/>
        <v>234.70399301665515</v>
      </c>
      <c r="AD9" s="14">
        <f t="shared" si="13"/>
        <v>3.3333333333333335E-3</v>
      </c>
      <c r="AE9" s="13">
        <f t="shared" si="14"/>
        <v>176.47139803142721</v>
      </c>
      <c r="AF9" s="13">
        <f t="shared" si="15"/>
        <v>169.85114891111016</v>
      </c>
      <c r="AG9" s="13">
        <f t="shared" si="29"/>
        <v>25.948381851134648</v>
      </c>
      <c r="AH9" s="48">
        <f t="shared" si="16"/>
        <v>195.79953076224481</v>
      </c>
      <c r="AI9" s="51">
        <f t="shared" si="30"/>
        <v>49.537281282847935</v>
      </c>
    </row>
    <row r="10" spans="1:35">
      <c r="A10" s="17" t="s">
        <v>47</v>
      </c>
      <c r="B10" s="37">
        <v>0</v>
      </c>
      <c r="C10" s="18">
        <v>55</v>
      </c>
      <c r="D10" s="16">
        <f t="shared" si="0"/>
        <v>1.8333333333333333E-3</v>
      </c>
      <c r="E10" s="16">
        <f t="shared" si="1"/>
        <v>1.8333333333333333E-3</v>
      </c>
      <c r="F10" s="27">
        <f>'DTx Zero Imp'!G12</f>
        <v>136.67924451711224</v>
      </c>
      <c r="G10" s="21">
        <f t="shared" si="17"/>
        <v>-1366.7924451711224</v>
      </c>
      <c r="H10" s="22">
        <f t="shared" si="2"/>
        <v>0</v>
      </c>
      <c r="I10" s="26">
        <f t="shared" si="18"/>
        <v>-34579.8488628294</v>
      </c>
      <c r="J10" s="21">
        <f t="shared" si="3"/>
        <v>0</v>
      </c>
      <c r="K10" s="28">
        <f t="shared" si="19"/>
        <v>252.74942138505196</v>
      </c>
      <c r="L10" s="29">
        <f t="shared" si="4"/>
        <v>-0.25057861494803912</v>
      </c>
      <c r="M10" s="29">
        <f t="shared" si="20"/>
        <v>-5.6803697899396571E-2</v>
      </c>
      <c r="N10" s="5">
        <f t="shared" si="21"/>
        <v>-4.8283143214487083</v>
      </c>
      <c r="O10" s="21">
        <f t="shared" si="5"/>
        <v>231.40806879551499</v>
      </c>
      <c r="P10" s="21">
        <f t="shared" si="6"/>
        <v>-18.716900960655039</v>
      </c>
      <c r="Q10" s="21">
        <f t="shared" si="22"/>
        <v>232.16377125908505</v>
      </c>
      <c r="R10" s="21">
        <f t="shared" si="23"/>
        <v>-4.6443674999658375</v>
      </c>
      <c r="S10" s="33">
        <f t="shared" si="7"/>
        <v>9.4726818214145467</v>
      </c>
      <c r="T10" s="31">
        <f t="shared" si="24"/>
        <v>22.494305658542281</v>
      </c>
      <c r="U10" s="30">
        <f t="shared" si="8"/>
        <v>0</v>
      </c>
      <c r="V10" s="30">
        <f t="shared" si="25"/>
        <v>22.494305658542281</v>
      </c>
      <c r="W10" s="30">
        <f t="shared" si="26"/>
        <v>224.94305658542282</v>
      </c>
      <c r="X10" s="30">
        <f t="shared" si="27"/>
        <v>5691.0593316111972</v>
      </c>
      <c r="Y10" s="30">
        <f t="shared" si="9"/>
        <v>228.32769113702619</v>
      </c>
      <c r="Z10" s="30">
        <f t="shared" si="10"/>
        <v>-18.639867446219561</v>
      </c>
      <c r="AA10" s="32">
        <f t="shared" si="28"/>
        <v>229.08727419561711</v>
      </c>
      <c r="AB10" s="13">
        <f t="shared" si="11"/>
        <v>234.13294028125532</v>
      </c>
      <c r="AC10" s="13">
        <f t="shared" si="12"/>
        <v>234.8737498809914</v>
      </c>
      <c r="AD10" s="14">
        <f t="shared" si="13"/>
        <v>3.6666666666666666E-3</v>
      </c>
      <c r="AE10" s="13">
        <f t="shared" si="14"/>
        <v>157.81297323748049</v>
      </c>
      <c r="AF10" s="13">
        <f t="shared" si="15"/>
        <v>151.94965834172154</v>
      </c>
      <c r="AG10" s="13">
        <f t="shared" si="29"/>
        <v>22.494305658542281</v>
      </c>
      <c r="AH10" s="48">
        <f t="shared" si="16"/>
        <v>174.44396400026383</v>
      </c>
      <c r="AI10" s="51">
        <f t="shared" si="30"/>
        <v>44.134322892066749</v>
      </c>
    </row>
    <row r="11" spans="1:35">
      <c r="A11" s="17" t="s">
        <v>26</v>
      </c>
      <c r="B11" s="38">
        <f>B10*(B3/230)^2</f>
        <v>0</v>
      </c>
      <c r="C11" s="18">
        <v>60</v>
      </c>
      <c r="D11" s="16">
        <f t="shared" si="0"/>
        <v>2E-3</v>
      </c>
      <c r="E11" s="16">
        <f t="shared" si="1"/>
        <v>2E-3</v>
      </c>
      <c r="F11" s="27">
        <f>'DTx Zero Imp'!G13</f>
        <v>125.28930747401958</v>
      </c>
      <c r="G11" s="21">
        <f t="shared" si="17"/>
        <v>-1252.8930747401957</v>
      </c>
      <c r="H11" s="22">
        <f t="shared" si="2"/>
        <v>0</v>
      </c>
      <c r="I11" s="26">
        <f t="shared" si="18"/>
        <v>-31698.194790926955</v>
      </c>
      <c r="J11" s="21">
        <f t="shared" si="3"/>
        <v>0</v>
      </c>
      <c r="K11" s="28">
        <f t="shared" si="19"/>
        <v>252.74942138505196</v>
      </c>
      <c r="L11" s="29">
        <f t="shared" si="4"/>
        <v>-0.25057861494803918</v>
      </c>
      <c r="M11" s="29">
        <f t="shared" si="20"/>
        <v>-5.6803697899396585E-2</v>
      </c>
      <c r="N11" s="5">
        <f t="shared" si="21"/>
        <v>-4.8283143214487101</v>
      </c>
      <c r="O11" s="21">
        <f t="shared" si="5"/>
        <v>231.36906306255543</v>
      </c>
      <c r="P11" s="21">
        <f t="shared" si="6"/>
        <v>-17.157159213933788</v>
      </c>
      <c r="Q11" s="21">
        <f t="shared" si="22"/>
        <v>232.00433499126052</v>
      </c>
      <c r="R11" s="21">
        <f t="shared" si="23"/>
        <v>-4.2565702392402356</v>
      </c>
      <c r="S11" s="33">
        <f t="shared" si="7"/>
        <v>9.0848845606889448</v>
      </c>
      <c r="T11" s="31">
        <f t="shared" si="24"/>
        <v>19.782876944823592</v>
      </c>
      <c r="U11" s="30">
        <f t="shared" si="8"/>
        <v>0</v>
      </c>
      <c r="V11" s="30">
        <f t="shared" si="25"/>
        <v>19.782876944823592</v>
      </c>
      <c r="W11" s="30">
        <f t="shared" si="26"/>
        <v>197.8287694482359</v>
      </c>
      <c r="X11" s="30">
        <f t="shared" si="27"/>
        <v>5005.0678670403686</v>
      </c>
      <c r="Y11" s="30">
        <f t="shared" si="9"/>
        <v>228.65998934912318</v>
      </c>
      <c r="Z11" s="30">
        <f t="shared" si="10"/>
        <v>-17.089411199843578</v>
      </c>
      <c r="AA11" s="32">
        <f t="shared" si="28"/>
        <v>229.29770758622612</v>
      </c>
      <c r="AB11" s="13">
        <f t="shared" si="11"/>
        <v>234.38705067874125</v>
      </c>
      <c r="AC11" s="13">
        <f t="shared" si="12"/>
        <v>235.00922854440452</v>
      </c>
      <c r="AD11" s="14">
        <f t="shared" si="13"/>
        <v>4.0000000000000001E-3</v>
      </c>
      <c r="AE11" s="13">
        <f t="shared" si="14"/>
        <v>142.78802395445993</v>
      </c>
      <c r="AF11" s="13">
        <f t="shared" si="15"/>
        <v>137.52405238321936</v>
      </c>
      <c r="AG11" s="13">
        <f t="shared" si="29"/>
        <v>19.782876944823592</v>
      </c>
      <c r="AH11" s="48">
        <f t="shared" si="16"/>
        <v>157.30692932804294</v>
      </c>
      <c r="AI11" s="51">
        <f t="shared" si="30"/>
        <v>39.798653119994867</v>
      </c>
    </row>
    <row r="12" spans="1:35">
      <c r="A12" s="17" t="s">
        <v>25</v>
      </c>
      <c r="B12" s="39">
        <f>B13/B8</f>
        <v>0</v>
      </c>
      <c r="C12" s="18">
        <v>65</v>
      </c>
      <c r="D12" s="16">
        <f t="shared" si="0"/>
        <v>2.1666666666666666E-3</v>
      </c>
      <c r="E12" s="16">
        <f t="shared" si="1"/>
        <v>2.1666666666666666E-3</v>
      </c>
      <c r="F12" s="27">
        <f>'DTx Zero Imp'!G14</f>
        <v>115.65166843755652</v>
      </c>
      <c r="G12" s="21">
        <f t="shared" si="17"/>
        <v>-1156.5166843755653</v>
      </c>
      <c r="H12" s="22">
        <f t="shared" si="2"/>
        <v>0</v>
      </c>
      <c r="I12" s="26">
        <f t="shared" si="18"/>
        <v>-29259.8721147018</v>
      </c>
      <c r="J12" s="21">
        <f t="shared" si="3"/>
        <v>0</v>
      </c>
      <c r="K12" s="28">
        <f t="shared" si="19"/>
        <v>252.74942138505196</v>
      </c>
      <c r="L12" s="29">
        <f t="shared" si="4"/>
        <v>-0.25057861494803912</v>
      </c>
      <c r="M12" s="29">
        <f t="shared" si="20"/>
        <v>-5.6803697899396571E-2</v>
      </c>
      <c r="N12" s="5">
        <f t="shared" si="21"/>
        <v>-4.8283143214487083</v>
      </c>
      <c r="O12" s="21">
        <f t="shared" si="5"/>
        <v>231.3360582115896</v>
      </c>
      <c r="P12" s="21">
        <f t="shared" si="6"/>
        <v>-15.837377735938883</v>
      </c>
      <c r="Q12" s="21">
        <f t="shared" si="22"/>
        <v>231.87754173793283</v>
      </c>
      <c r="R12" s="21">
        <f t="shared" si="23"/>
        <v>-3.9286361493439834</v>
      </c>
      <c r="S12" s="33">
        <f t="shared" si="7"/>
        <v>8.7569504707926917</v>
      </c>
      <c r="T12" s="31">
        <f t="shared" si="24"/>
        <v>17.607189551047306</v>
      </c>
      <c r="U12" s="30">
        <f t="shared" si="8"/>
        <v>0</v>
      </c>
      <c r="V12" s="30">
        <f t="shared" si="25"/>
        <v>17.607189551047306</v>
      </c>
      <c r="W12" s="30">
        <f t="shared" si="26"/>
        <v>176.07189551047304</v>
      </c>
      <c r="X12" s="30">
        <f t="shared" si="27"/>
        <v>4454.6189564149681</v>
      </c>
      <c r="Y12" s="30">
        <f t="shared" si="9"/>
        <v>228.924923849626</v>
      </c>
      <c r="Z12" s="30">
        <f t="shared" si="10"/>
        <v>-15.777080534014191</v>
      </c>
      <c r="AA12" s="32">
        <f t="shared" si="28"/>
        <v>229.46794335970728</v>
      </c>
      <c r="AB12" s="13">
        <f t="shared" si="11"/>
        <v>234.58964764971401</v>
      </c>
      <c r="AC12" s="13">
        <f t="shared" si="12"/>
        <v>235.11958458323659</v>
      </c>
      <c r="AD12" s="14">
        <f t="shared" si="13"/>
        <v>4.3333333333333331E-3</v>
      </c>
      <c r="AE12" s="13">
        <f t="shared" si="14"/>
        <v>130.42248977375331</v>
      </c>
      <c r="AF12" s="13">
        <f t="shared" si="15"/>
        <v>125.64495498412919</v>
      </c>
      <c r="AG12" s="13">
        <f t="shared" si="29"/>
        <v>17.607189551047306</v>
      </c>
      <c r="AH12" s="48">
        <f t="shared" si="16"/>
        <v>143.25214453517648</v>
      </c>
      <c r="AI12" s="51">
        <f t="shared" si="30"/>
        <v>36.242792567399654</v>
      </c>
    </row>
    <row r="13" spans="1:35">
      <c r="A13" s="17" t="s">
        <v>22</v>
      </c>
      <c r="B13" s="38">
        <f>(($B$11*1000)/$B$3)*B79</f>
        <v>0</v>
      </c>
      <c r="C13" s="18">
        <v>70</v>
      </c>
      <c r="D13" s="16">
        <f t="shared" si="0"/>
        <v>2.3333333333333335E-3</v>
      </c>
      <c r="E13" s="16">
        <f t="shared" si="1"/>
        <v>2.3333333333333335E-3</v>
      </c>
      <c r="F13" s="27">
        <f>'DTx Zero Imp'!G15</f>
        <v>107.39083497773106</v>
      </c>
      <c r="G13" s="21">
        <f t="shared" si="17"/>
        <v>-1073.9083497773106</v>
      </c>
      <c r="H13" s="22">
        <f t="shared" si="2"/>
        <v>0</v>
      </c>
      <c r="I13" s="26">
        <f t="shared" si="18"/>
        <v>-27169.881249365957</v>
      </c>
      <c r="J13" s="21">
        <f t="shared" si="3"/>
        <v>0</v>
      </c>
      <c r="K13" s="28">
        <f t="shared" si="19"/>
        <v>252.74942138505196</v>
      </c>
      <c r="L13" s="29">
        <f t="shared" si="4"/>
        <v>-0.25057861494803912</v>
      </c>
      <c r="M13" s="29">
        <f t="shared" si="20"/>
        <v>-5.6803697899396571E-2</v>
      </c>
      <c r="N13" s="5">
        <f t="shared" si="21"/>
        <v>-4.8283143214487083</v>
      </c>
      <c r="O13" s="21">
        <f t="shared" si="5"/>
        <v>231.30776833933319</v>
      </c>
      <c r="P13" s="21">
        <f t="shared" si="6"/>
        <v>-14.706136469086102</v>
      </c>
      <c r="Q13" s="21">
        <f t="shared" si="22"/>
        <v>231.77479186479709</v>
      </c>
      <c r="R13" s="21">
        <f t="shared" si="23"/>
        <v>-3.6476799427971116</v>
      </c>
      <c r="S13" s="33">
        <f t="shared" si="7"/>
        <v>8.4759942642458199</v>
      </c>
      <c r="T13" s="31">
        <f t="shared" si="24"/>
        <v>15.828874394358245</v>
      </c>
      <c r="U13" s="30">
        <f t="shared" si="8"/>
        <v>0</v>
      </c>
      <c r="V13" s="30">
        <f t="shared" si="25"/>
        <v>15.828874394358245</v>
      </c>
      <c r="W13" s="30">
        <f t="shared" si="26"/>
        <v>158.28874394358246</v>
      </c>
      <c r="X13" s="30">
        <f t="shared" si="27"/>
        <v>4004.7052217726359</v>
      </c>
      <c r="Y13" s="30">
        <f t="shared" si="9"/>
        <v>229.14015704323214</v>
      </c>
      <c r="Z13" s="30">
        <f t="shared" si="10"/>
        <v>-14.651929246926652</v>
      </c>
      <c r="AA13" s="32">
        <f t="shared" si="28"/>
        <v>229.60812398618222</v>
      </c>
      <c r="AB13" s="13">
        <f t="shared" si="11"/>
        <v>234.75423773894221</v>
      </c>
      <c r="AC13" s="13">
        <f t="shared" si="12"/>
        <v>235.21103538535081</v>
      </c>
      <c r="AD13" s="14">
        <f t="shared" si="13"/>
        <v>4.6666666666666671E-3</v>
      </c>
      <c r="AE13" s="13">
        <f t="shared" si="14"/>
        <v>120.06238712504121</v>
      </c>
      <c r="AF13" s="13">
        <f t="shared" si="15"/>
        <v>115.68766922373064</v>
      </c>
      <c r="AG13" s="13">
        <f t="shared" si="29"/>
        <v>15.828874394358245</v>
      </c>
      <c r="AH13" s="48">
        <f t="shared" si="16"/>
        <v>131.51654361808889</v>
      </c>
      <c r="AI13" s="51">
        <f t="shared" si="30"/>
        <v>33.273685535376494</v>
      </c>
    </row>
    <row r="14" spans="1:35">
      <c r="A14" s="17" t="s">
        <v>23</v>
      </c>
      <c r="B14" s="38">
        <f>B12*SIN(ACOS(B8))*B80</f>
        <v>0</v>
      </c>
      <c r="C14" s="18">
        <v>75</v>
      </c>
      <c r="D14" s="16">
        <f t="shared" si="0"/>
        <v>2.5000000000000001E-3</v>
      </c>
      <c r="E14" s="16">
        <f t="shared" si="1"/>
        <v>2.5000000000000001E-3</v>
      </c>
      <c r="F14" s="27">
        <f>'DTx Zero Imp'!G16</f>
        <v>100.23144597921566</v>
      </c>
      <c r="G14" s="21">
        <f t="shared" si="17"/>
        <v>-1002.3144597921566</v>
      </c>
      <c r="H14" s="22">
        <f t="shared" si="2"/>
        <v>0</v>
      </c>
      <c r="I14" s="26">
        <f t="shared" si="18"/>
        <v>-25358.555832741564</v>
      </c>
      <c r="J14" s="21">
        <f t="shared" si="3"/>
        <v>0</v>
      </c>
      <c r="K14" s="28">
        <f t="shared" si="19"/>
        <v>252.74942138505196</v>
      </c>
      <c r="L14" s="29">
        <f t="shared" si="4"/>
        <v>-0.25057861494803918</v>
      </c>
      <c r="M14" s="29">
        <f t="shared" si="20"/>
        <v>-5.6803697899396585E-2</v>
      </c>
      <c r="N14" s="5">
        <f t="shared" si="21"/>
        <v>-4.8283143214487101</v>
      </c>
      <c r="O14" s="21">
        <f t="shared" si="5"/>
        <v>231.28325045004433</v>
      </c>
      <c r="P14" s="21">
        <f t="shared" si="6"/>
        <v>-13.725727371147032</v>
      </c>
      <c r="Q14" s="21">
        <f t="shared" si="22"/>
        <v>231.69017573174091</v>
      </c>
      <c r="R14" s="21">
        <f t="shared" si="23"/>
        <v>-3.4042707358659863</v>
      </c>
      <c r="S14" s="33">
        <f t="shared" si="7"/>
        <v>8.2325850573146973</v>
      </c>
      <c r="T14" s="31">
        <f t="shared" si="24"/>
        <v>14.352322441296863</v>
      </c>
      <c r="U14" s="30">
        <f t="shared" si="8"/>
        <v>0</v>
      </c>
      <c r="V14" s="30">
        <f t="shared" si="25"/>
        <v>14.352322441296863</v>
      </c>
      <c r="W14" s="30">
        <f t="shared" si="26"/>
        <v>143.52322441296863</v>
      </c>
      <c r="X14" s="30">
        <f t="shared" si="27"/>
        <v>3631.1375776481063</v>
      </c>
      <c r="Y14" s="30">
        <f t="shared" si="9"/>
        <v>229.31783866687115</v>
      </c>
      <c r="Z14" s="30">
        <f t="shared" si="10"/>
        <v>-13.676576716988277</v>
      </c>
      <c r="AA14" s="32">
        <f t="shared" si="28"/>
        <v>229.72531397636789</v>
      </c>
      <c r="AB14" s="13">
        <f t="shared" si="11"/>
        <v>234.89011192172501</v>
      </c>
      <c r="AC14" s="13">
        <f t="shared" si="12"/>
        <v>235.28793727961525</v>
      </c>
      <c r="AD14" s="14">
        <f t="shared" si="13"/>
        <v>5.0000000000000001E-3</v>
      </c>
      <c r="AE14" s="13">
        <f t="shared" si="14"/>
        <v>111.25246606494727</v>
      </c>
      <c r="AF14" s="13">
        <f t="shared" si="15"/>
        <v>107.21691550902311</v>
      </c>
      <c r="AG14" s="13">
        <f t="shared" si="29"/>
        <v>14.352322441296863</v>
      </c>
      <c r="AH14" s="48">
        <f t="shared" si="16"/>
        <v>121.56923795031997</v>
      </c>
      <c r="AI14" s="51">
        <f t="shared" si="30"/>
        <v>30.757017201430955</v>
      </c>
    </row>
    <row r="15" spans="1:35">
      <c r="A15" s="17" t="s">
        <v>8</v>
      </c>
      <c r="B15" s="38">
        <f>1/3*(B1*(B1-2))</f>
        <v>65</v>
      </c>
      <c r="C15" s="18">
        <v>80</v>
      </c>
      <c r="D15" s="16">
        <f t="shared" si="0"/>
        <v>2.6666666666666666E-3</v>
      </c>
      <c r="E15" s="16">
        <f t="shared" si="1"/>
        <v>2.6666666666666666E-3</v>
      </c>
      <c r="F15" s="27">
        <f>'DTx Zero Imp'!G17</f>
        <v>93.966980605514678</v>
      </c>
      <c r="G15" s="21">
        <f t="shared" si="17"/>
        <v>-939.66980605514675</v>
      </c>
      <c r="H15" s="22">
        <f t="shared" si="2"/>
        <v>0</v>
      </c>
      <c r="I15" s="26">
        <f t="shared" si="18"/>
        <v>-23773.646093195213</v>
      </c>
      <c r="J15" s="21">
        <f t="shared" si="3"/>
        <v>0</v>
      </c>
      <c r="K15" s="28">
        <f t="shared" si="19"/>
        <v>252.74942138505196</v>
      </c>
      <c r="L15" s="29">
        <f t="shared" si="4"/>
        <v>-0.25057861494803912</v>
      </c>
      <c r="M15" s="29">
        <f t="shared" si="20"/>
        <v>-5.6803697899396571E-2</v>
      </c>
      <c r="N15" s="5">
        <f t="shared" si="21"/>
        <v>-4.8283143214487083</v>
      </c>
      <c r="O15" s="21">
        <f t="shared" si="5"/>
        <v>231.26179729691657</v>
      </c>
      <c r="P15" s="21">
        <f t="shared" si="6"/>
        <v>-12.867869410450343</v>
      </c>
      <c r="Q15" s="21">
        <f t="shared" si="22"/>
        <v>231.61951764081655</v>
      </c>
      <c r="R15" s="21">
        <f t="shared" si="23"/>
        <v>-3.1913460674826233</v>
      </c>
      <c r="S15" s="33">
        <f t="shared" si="7"/>
        <v>8.0196603889313316</v>
      </c>
      <c r="T15" s="31">
        <f t="shared" si="24"/>
        <v>13.109605205374743</v>
      </c>
      <c r="U15" s="30">
        <f t="shared" si="8"/>
        <v>0</v>
      </c>
      <c r="V15" s="30">
        <f t="shared" si="25"/>
        <v>13.109605205374743</v>
      </c>
      <c r="W15" s="30">
        <f t="shared" si="26"/>
        <v>131.09605205374743</v>
      </c>
      <c r="X15" s="30">
        <f t="shared" si="27"/>
        <v>3316.7301169598099</v>
      </c>
      <c r="Y15" s="30">
        <f t="shared" si="9"/>
        <v>229.46656362314857</v>
      </c>
      <c r="Z15" s="30">
        <f t="shared" si="10"/>
        <v>-12.822974538958801</v>
      </c>
      <c r="AA15" s="32">
        <f t="shared" si="28"/>
        <v>229.82456895868049</v>
      </c>
      <c r="AB15" s="13">
        <f t="shared" si="11"/>
        <v>235.00384277064302</v>
      </c>
      <c r="AC15" s="13">
        <f t="shared" si="12"/>
        <v>235.35342528417956</v>
      </c>
      <c r="AD15" s="14">
        <f t="shared" si="13"/>
        <v>5.3333333333333332E-3</v>
      </c>
      <c r="AE15" s="13">
        <f t="shared" si="14"/>
        <v>103.66605610310771</v>
      </c>
      <c r="AF15" s="13">
        <f t="shared" si="15"/>
        <v>99.920099363982956</v>
      </c>
      <c r="AG15" s="13">
        <f t="shared" si="29"/>
        <v>13.109605205374743</v>
      </c>
      <c r="AH15" s="48">
        <f t="shared" si="16"/>
        <v>113.0297045693577</v>
      </c>
      <c r="AI15" s="51">
        <f t="shared" si="30"/>
        <v>28.5965152560475</v>
      </c>
    </row>
    <row r="16" spans="1:35">
      <c r="B16" s="20"/>
      <c r="C16" s="18">
        <v>85</v>
      </c>
      <c r="D16" s="16">
        <f t="shared" si="0"/>
        <v>2.8333333333333335E-3</v>
      </c>
      <c r="E16" s="16">
        <f t="shared" si="1"/>
        <v>2.8333333333333335E-3</v>
      </c>
      <c r="F16" s="27">
        <f>'DTx Zero Imp'!G18</f>
        <v>88.439511158131452</v>
      </c>
      <c r="G16" s="21">
        <f t="shared" si="17"/>
        <v>-884.3951115813145</v>
      </c>
      <c r="H16" s="22">
        <f t="shared" si="2"/>
        <v>0</v>
      </c>
      <c r="I16" s="26">
        <f t="shared" si="18"/>
        <v>-22375.196323007258</v>
      </c>
      <c r="J16" s="21">
        <f t="shared" si="3"/>
        <v>0</v>
      </c>
      <c r="K16" s="28">
        <f t="shared" si="19"/>
        <v>252.74942138505196</v>
      </c>
      <c r="L16" s="29">
        <f t="shared" si="4"/>
        <v>-0.25057861494803912</v>
      </c>
      <c r="M16" s="29">
        <f t="shared" si="20"/>
        <v>-5.6803697899396571E-2</v>
      </c>
      <c r="N16" s="5">
        <f t="shared" si="21"/>
        <v>-4.8283143214487083</v>
      </c>
      <c r="O16" s="21">
        <f t="shared" si="5"/>
        <v>231.24286804415678</v>
      </c>
      <c r="P16" s="21">
        <f t="shared" si="6"/>
        <v>-12.110935915717967</v>
      </c>
      <c r="Q16" s="21">
        <f t="shared" si="22"/>
        <v>231.55979527984113</v>
      </c>
      <c r="R16" s="21">
        <f t="shared" si="23"/>
        <v>-3.0035117072546802</v>
      </c>
      <c r="S16" s="33">
        <f t="shared" si="7"/>
        <v>7.8318260287033885</v>
      </c>
      <c r="T16" s="31">
        <f t="shared" si="24"/>
        <v>12.051287918187505</v>
      </c>
      <c r="U16" s="30">
        <f t="shared" si="8"/>
        <v>0</v>
      </c>
      <c r="V16" s="30">
        <f t="shared" si="25"/>
        <v>12.051287918187505</v>
      </c>
      <c r="W16" s="30">
        <f t="shared" si="26"/>
        <v>120.51287918187505</v>
      </c>
      <c r="X16" s="30">
        <f t="shared" si="27"/>
        <v>3048.9758433014385</v>
      </c>
      <c r="Y16" s="30">
        <f t="shared" si="9"/>
        <v>229.59256068981071</v>
      </c>
      <c r="Z16" s="30">
        <f t="shared" si="10"/>
        <v>-12.06966533480278</v>
      </c>
      <c r="AA16" s="32">
        <f t="shared" si="28"/>
        <v>229.90959254758934</v>
      </c>
      <c r="AB16" s="13">
        <f t="shared" si="11"/>
        <v>235.10019346867878</v>
      </c>
      <c r="AC16" s="13">
        <f t="shared" si="12"/>
        <v>235.40980818628677</v>
      </c>
      <c r="AD16" s="14">
        <f t="shared" si="13"/>
        <v>5.6666666666666671E-3</v>
      </c>
      <c r="AE16" s="13">
        <f t="shared" si="14"/>
        <v>97.062628918189873</v>
      </c>
      <c r="AF16" s="13">
        <f t="shared" si="15"/>
        <v>93.566895966072281</v>
      </c>
      <c r="AG16" s="13">
        <f t="shared" si="29"/>
        <v>12.051287918187505</v>
      </c>
      <c r="AH16" s="48">
        <f t="shared" si="16"/>
        <v>105.61818388425979</v>
      </c>
      <c r="AI16" s="51">
        <f t="shared" si="30"/>
        <v>26.721400522717726</v>
      </c>
    </row>
    <row r="17" spans="2:35">
      <c r="B17" s="20"/>
      <c r="C17" s="18">
        <v>90</v>
      </c>
      <c r="D17" s="16">
        <f t="shared" si="0"/>
        <v>3.0000000000000001E-3</v>
      </c>
      <c r="E17" s="16">
        <f t="shared" si="1"/>
        <v>3.0000000000000001E-3</v>
      </c>
      <c r="F17" s="27">
        <f>'DTx Zero Imp'!G19</f>
        <v>83.526204982679729</v>
      </c>
      <c r="G17" s="21">
        <f t="shared" si="17"/>
        <v>-835.26204982679724</v>
      </c>
      <c r="H17" s="22">
        <f t="shared" si="2"/>
        <v>0</v>
      </c>
      <c r="I17" s="26">
        <f t="shared" si="18"/>
        <v>-21132.12986061797</v>
      </c>
      <c r="J17" s="21">
        <f t="shared" si="3"/>
        <v>0</v>
      </c>
      <c r="K17" s="28">
        <f t="shared" si="19"/>
        <v>252.74942138505196</v>
      </c>
      <c r="L17" s="29">
        <f t="shared" si="4"/>
        <v>-0.25057861494803918</v>
      </c>
      <c r="M17" s="29">
        <f t="shared" si="20"/>
        <v>-5.6803697899396585E-2</v>
      </c>
      <c r="N17" s="5">
        <f t="shared" si="21"/>
        <v>-4.8283143214487101</v>
      </c>
      <c r="O17" s="21">
        <f t="shared" si="5"/>
        <v>231.22604204170361</v>
      </c>
      <c r="P17" s="21">
        <f t="shared" si="6"/>
        <v>-11.438106142622528</v>
      </c>
      <c r="Q17" s="21">
        <f t="shared" si="22"/>
        <v>231.50877475897448</v>
      </c>
      <c r="R17" s="21">
        <f t="shared" si="23"/>
        <v>-2.8365761827976286</v>
      </c>
      <c r="S17" s="33">
        <f t="shared" si="7"/>
        <v>7.6648905042463387</v>
      </c>
      <c r="T17" s="31">
        <f t="shared" si="24"/>
        <v>11.140634117107647</v>
      </c>
      <c r="U17" s="30">
        <f t="shared" si="8"/>
        <v>0</v>
      </c>
      <c r="V17" s="30">
        <f t="shared" si="25"/>
        <v>11.140634117107647</v>
      </c>
      <c r="W17" s="30">
        <f t="shared" si="26"/>
        <v>111.40634117107646</v>
      </c>
      <c r="X17" s="30">
        <f t="shared" si="27"/>
        <v>2818.5804316282347</v>
      </c>
      <c r="Y17" s="30">
        <f t="shared" si="9"/>
        <v>229.7004399201416</v>
      </c>
      <c r="Z17" s="30">
        <f t="shared" si="10"/>
        <v>-11.399954167091126</v>
      </c>
      <c r="AA17" s="32">
        <f t="shared" si="28"/>
        <v>229.98315384940341</v>
      </c>
      <c r="AB17" s="13">
        <f t="shared" si="11"/>
        <v>235.18268935069653</v>
      </c>
      <c r="AC17" s="13">
        <f t="shared" si="12"/>
        <v>235.45882086946332</v>
      </c>
      <c r="AD17" s="14">
        <f t="shared" si="13"/>
        <v>6.0000000000000001E-3</v>
      </c>
      <c r="AE17" s="13">
        <f t="shared" si="14"/>
        <v>91.26111700099861</v>
      </c>
      <c r="AF17" s="13">
        <f t="shared" si="15"/>
        <v>87.983813915105131</v>
      </c>
      <c r="AG17" s="13">
        <f t="shared" si="29"/>
        <v>11.140634117107647</v>
      </c>
      <c r="AH17" s="48">
        <f t="shared" si="16"/>
        <v>99.124448032212783</v>
      </c>
      <c r="AI17" s="51">
        <f t="shared" si="30"/>
        <v>25.078485352149833</v>
      </c>
    </row>
    <row r="18" spans="2:35">
      <c r="B18" s="20"/>
      <c r="C18" s="18">
        <v>95</v>
      </c>
      <c r="D18" s="16">
        <f t="shared" si="0"/>
        <v>3.1666666666666666E-3</v>
      </c>
      <c r="E18" s="16">
        <f t="shared" si="1"/>
        <v>3.1666666666666666E-3</v>
      </c>
      <c r="F18" s="27">
        <f>'DTx Zero Imp'!G20</f>
        <v>79.130088930959744</v>
      </c>
      <c r="G18" s="21">
        <f t="shared" si="17"/>
        <v>-791.30088930959744</v>
      </c>
      <c r="H18" s="22">
        <f t="shared" si="2"/>
        <v>0</v>
      </c>
      <c r="I18" s="26">
        <f t="shared" si="18"/>
        <v>-20019.912499532817</v>
      </c>
      <c r="J18" s="21">
        <f t="shared" si="3"/>
        <v>0</v>
      </c>
      <c r="K18" s="28">
        <f t="shared" si="19"/>
        <v>252.74942138505196</v>
      </c>
      <c r="L18" s="29">
        <f t="shared" si="4"/>
        <v>-0.25057861494803918</v>
      </c>
      <c r="M18" s="29">
        <f t="shared" si="20"/>
        <v>-5.6803697899396585E-2</v>
      </c>
      <c r="N18" s="5">
        <f t="shared" si="21"/>
        <v>-4.8283143214487101</v>
      </c>
      <c r="O18" s="21">
        <f t="shared" si="5"/>
        <v>231.2109871974034</v>
      </c>
      <c r="P18" s="21">
        <f t="shared" si="6"/>
        <v>-10.836100556168711</v>
      </c>
      <c r="Q18" s="21">
        <f t="shared" si="22"/>
        <v>231.46477415810219</v>
      </c>
      <c r="R18" s="21">
        <f t="shared" si="23"/>
        <v>-2.6872330264209157</v>
      </c>
      <c r="S18" s="33">
        <f t="shared" si="7"/>
        <v>7.5155473478696262</v>
      </c>
      <c r="T18" s="31">
        <f t="shared" si="24"/>
        <v>10.349837260894002</v>
      </c>
      <c r="U18" s="30">
        <f t="shared" si="8"/>
        <v>0</v>
      </c>
      <c r="V18" s="30">
        <f t="shared" si="25"/>
        <v>10.349837260894002</v>
      </c>
      <c r="W18" s="30">
        <f t="shared" si="26"/>
        <v>103.49837260894003</v>
      </c>
      <c r="X18" s="30">
        <f t="shared" si="27"/>
        <v>2618.5088270061824</v>
      </c>
      <c r="Y18" s="30">
        <f t="shared" si="9"/>
        <v>229.79367705894421</v>
      </c>
      <c r="Z18" s="30">
        <f t="shared" si="10"/>
        <v>-10.800656726510462</v>
      </c>
      <c r="AA18" s="32">
        <f t="shared" si="28"/>
        <v>230.04736078032769</v>
      </c>
      <c r="AB18" s="13">
        <f t="shared" si="11"/>
        <v>235.25398833919263</v>
      </c>
      <c r="AC18" s="13">
        <f t="shared" si="12"/>
        <v>235.50179025905706</v>
      </c>
      <c r="AD18" s="14">
        <f t="shared" si="13"/>
        <v>6.3333333333333332E-3</v>
      </c>
      <c r="AE18" s="13">
        <f t="shared" si="14"/>
        <v>86.122570716779478</v>
      </c>
      <c r="AF18" s="13">
        <f t="shared" si="15"/>
        <v>83.037646903025944</v>
      </c>
      <c r="AG18" s="13">
        <f t="shared" si="29"/>
        <v>10.349837260894002</v>
      </c>
      <c r="AH18" s="48">
        <f t="shared" si="16"/>
        <v>93.38748416391995</v>
      </c>
      <c r="AI18" s="51">
        <f t="shared" si="30"/>
        <v>23.627033493471746</v>
      </c>
    </row>
    <row r="19" spans="2:35">
      <c r="B19" s="20"/>
      <c r="C19" s="18">
        <v>100</v>
      </c>
      <c r="D19" s="16">
        <f t="shared" si="0"/>
        <v>3.3333333333333335E-3</v>
      </c>
      <c r="E19" s="16">
        <f t="shared" si="1"/>
        <v>3.3333333333333335E-3</v>
      </c>
      <c r="F19" s="27">
        <f>'DTx Zero Imp'!G21</f>
        <v>75.173584484411748</v>
      </c>
      <c r="G19" s="21">
        <f t="shared" si="17"/>
        <v>-751.73584484411754</v>
      </c>
      <c r="H19" s="22">
        <f t="shared" si="2"/>
        <v>0</v>
      </c>
      <c r="I19" s="26">
        <f t="shared" si="18"/>
        <v>-19018.916874556173</v>
      </c>
      <c r="J19" s="21">
        <f t="shared" si="3"/>
        <v>0</v>
      </c>
      <c r="K19" s="28">
        <f t="shared" si="19"/>
        <v>252.74942138505196</v>
      </c>
      <c r="L19" s="29">
        <f t="shared" si="4"/>
        <v>-0.25057861494803918</v>
      </c>
      <c r="M19" s="29">
        <f t="shared" si="20"/>
        <v>-5.6803697899396585E-2</v>
      </c>
      <c r="N19" s="5">
        <f t="shared" si="21"/>
        <v>-4.8283143214487101</v>
      </c>
      <c r="O19" s="21">
        <f t="shared" si="5"/>
        <v>231.19743783753327</v>
      </c>
      <c r="P19" s="21">
        <f t="shared" si="6"/>
        <v>-10.294295528360275</v>
      </c>
      <c r="Q19" s="21">
        <f t="shared" si="22"/>
        <v>231.42650622403926</v>
      </c>
      <c r="R19" s="21">
        <f t="shared" si="23"/>
        <v>-2.5528387633479901</v>
      </c>
      <c r="S19" s="33">
        <f t="shared" si="7"/>
        <v>7.3811530847967006</v>
      </c>
      <c r="T19" s="31">
        <f t="shared" si="24"/>
        <v>9.6575044364710134</v>
      </c>
      <c r="U19" s="30">
        <f t="shared" si="8"/>
        <v>0</v>
      </c>
      <c r="V19" s="30">
        <f t="shared" si="25"/>
        <v>9.6575044364710134</v>
      </c>
      <c r="W19" s="30">
        <f t="shared" si="26"/>
        <v>96.575044364710138</v>
      </c>
      <c r="X19" s="30">
        <f t="shared" si="27"/>
        <v>2443.3486224271664</v>
      </c>
      <c r="Y19" s="30">
        <f t="shared" si="9"/>
        <v>229.87493598508937</v>
      </c>
      <c r="Z19" s="30">
        <f t="shared" si="10"/>
        <v>-10.26122264677368</v>
      </c>
      <c r="AA19" s="32">
        <f t="shared" si="28"/>
        <v>230.1038436974828</v>
      </c>
      <c r="AB19" s="13">
        <f t="shared" si="11"/>
        <v>235.31612751800952</v>
      </c>
      <c r="AC19" s="13">
        <f t="shared" si="12"/>
        <v>235.5397473045235</v>
      </c>
      <c r="AD19" s="14">
        <f t="shared" si="13"/>
        <v>6.6666666666666671E-3</v>
      </c>
      <c r="AE19" s="13">
        <f t="shared" si="14"/>
        <v>81.538554105610501</v>
      </c>
      <c r="AF19" s="13">
        <f t="shared" si="15"/>
        <v>78.624392531321405</v>
      </c>
      <c r="AG19" s="13">
        <f t="shared" si="29"/>
        <v>9.6575044364710134</v>
      </c>
      <c r="AH19" s="48">
        <f t="shared" si="16"/>
        <v>88.28189696779242</v>
      </c>
      <c r="AI19" s="51">
        <f t="shared" si="30"/>
        <v>22.335319932851483</v>
      </c>
    </row>
    <row r="20" spans="2:35">
      <c r="B20" s="20"/>
      <c r="C20" s="18">
        <v>105</v>
      </c>
      <c r="D20" s="16">
        <f t="shared" si="0"/>
        <v>3.5000000000000001E-3</v>
      </c>
      <c r="E20" s="16">
        <f t="shared" si="1"/>
        <v>3.5000000000000001E-3</v>
      </c>
      <c r="F20" s="27">
        <f>'DTx Zero Imp'!G22</f>
        <v>71.593889985154036</v>
      </c>
      <c r="G20" s="21">
        <f t="shared" si="17"/>
        <v>-715.93889985154033</v>
      </c>
      <c r="H20" s="22">
        <f t="shared" si="2"/>
        <v>0</v>
      </c>
      <c r="I20" s="26">
        <f t="shared" si="18"/>
        <v>-18113.254166243973</v>
      </c>
      <c r="J20" s="21">
        <f t="shared" si="3"/>
        <v>0</v>
      </c>
      <c r="K20" s="28">
        <f t="shared" si="19"/>
        <v>252.74942138505196</v>
      </c>
      <c r="L20" s="29">
        <f t="shared" si="4"/>
        <v>-0.25057861494803912</v>
      </c>
      <c r="M20" s="29">
        <f t="shared" si="20"/>
        <v>-5.6803697899396571E-2</v>
      </c>
      <c r="N20" s="5">
        <f t="shared" si="21"/>
        <v>-4.8283143214487083</v>
      </c>
      <c r="O20" s="21">
        <f t="shared" si="5"/>
        <v>231.18517889288881</v>
      </c>
      <c r="P20" s="21">
        <f t="shared" si="6"/>
        <v>-9.804090979390736</v>
      </c>
      <c r="Q20" s="21">
        <f t="shared" si="22"/>
        <v>231.39297124085073</v>
      </c>
      <c r="R20" s="21">
        <f t="shared" si="23"/>
        <v>-2.4312545766802804</v>
      </c>
      <c r="S20" s="33">
        <f t="shared" si="7"/>
        <v>7.2595688981289888</v>
      </c>
      <c r="T20" s="31">
        <f t="shared" si="24"/>
        <v>9.0469361992987398</v>
      </c>
      <c r="U20" s="30">
        <f t="shared" si="8"/>
        <v>0</v>
      </c>
      <c r="V20" s="30">
        <f t="shared" si="25"/>
        <v>9.0469361992987398</v>
      </c>
      <c r="W20" s="30">
        <f t="shared" si="26"/>
        <v>90.469361992987402</v>
      </c>
      <c r="X20" s="30">
        <f t="shared" si="27"/>
        <v>2288.8748584225814</v>
      </c>
      <c r="Y20" s="30">
        <f t="shared" si="9"/>
        <v>229.9462884568326</v>
      </c>
      <c r="Z20" s="30">
        <f t="shared" si="10"/>
        <v>-9.7731090366322189</v>
      </c>
      <c r="AA20" s="32">
        <f t="shared" si="28"/>
        <v>230.15388164294507</v>
      </c>
      <c r="AB20" s="13">
        <f t="shared" si="11"/>
        <v>235.370691172872</v>
      </c>
      <c r="AC20" s="13">
        <f t="shared" si="12"/>
        <v>235.57350428992939</v>
      </c>
      <c r="AD20" s="14">
        <f t="shared" si="13"/>
        <v>7.0000000000000001E-3</v>
      </c>
      <c r="AE20" s="13">
        <f t="shared" si="14"/>
        <v>77.423180671204605</v>
      </c>
      <c r="AF20" s="13">
        <f t="shared" si="15"/>
        <v>74.661641795313955</v>
      </c>
      <c r="AG20" s="13">
        <f t="shared" si="29"/>
        <v>9.0469361992987398</v>
      </c>
      <c r="AH20" s="48">
        <f t="shared" si="16"/>
        <v>83.708577994612696</v>
      </c>
      <c r="AI20" s="51">
        <f t="shared" si="30"/>
        <v>21.178270232637011</v>
      </c>
    </row>
    <row r="21" spans="2:35">
      <c r="B21" s="20"/>
      <c r="C21" s="18">
        <v>110</v>
      </c>
      <c r="D21" s="16">
        <f t="shared" si="0"/>
        <v>3.6666666666666666E-3</v>
      </c>
      <c r="E21" s="16">
        <f t="shared" si="1"/>
        <v>3.6666666666666666E-3</v>
      </c>
      <c r="F21" s="27">
        <f>'DTx Zero Imp'!G23</f>
        <v>68.339622258556119</v>
      </c>
      <c r="G21" s="21">
        <f t="shared" si="17"/>
        <v>-683.39622258556119</v>
      </c>
      <c r="H21" s="22">
        <f t="shared" si="2"/>
        <v>0</v>
      </c>
      <c r="I21" s="26">
        <f t="shared" si="18"/>
        <v>-17289.9244314147</v>
      </c>
      <c r="J21" s="21">
        <f t="shared" si="3"/>
        <v>0</v>
      </c>
      <c r="K21" s="28">
        <f t="shared" si="19"/>
        <v>252.74942138505196</v>
      </c>
      <c r="L21" s="29">
        <f t="shared" si="4"/>
        <v>-0.25057861494803912</v>
      </c>
      <c r="M21" s="29">
        <f t="shared" si="20"/>
        <v>-5.6803697899396571E-2</v>
      </c>
      <c r="N21" s="5">
        <f t="shared" si="21"/>
        <v>-4.8283143214487083</v>
      </c>
      <c r="O21" s="21">
        <f t="shared" si="5"/>
        <v>231.17403439775751</v>
      </c>
      <c r="P21" s="21">
        <f t="shared" si="6"/>
        <v>-9.3584504803275195</v>
      </c>
      <c r="Q21" s="21">
        <f t="shared" si="22"/>
        <v>231.3633825287146</v>
      </c>
      <c r="R21" s="21">
        <f t="shared" si="23"/>
        <v>-2.3207313029645409</v>
      </c>
      <c r="S21" s="33">
        <f t="shared" si="7"/>
        <v>7.1490456244132492</v>
      </c>
      <c r="T21" s="31">
        <f t="shared" si="24"/>
        <v>8.5049257915082279</v>
      </c>
      <c r="U21" s="30">
        <f t="shared" si="8"/>
        <v>0</v>
      </c>
      <c r="V21" s="30">
        <f t="shared" si="25"/>
        <v>8.5049257915082279</v>
      </c>
      <c r="W21" s="30">
        <f t="shared" si="26"/>
        <v>85.049257915082279</v>
      </c>
      <c r="X21" s="30">
        <f t="shared" si="27"/>
        <v>2151.7462252515816</v>
      </c>
      <c r="Y21" s="30">
        <f t="shared" si="9"/>
        <v>230.009367046253</v>
      </c>
      <c r="Z21" s="30">
        <f t="shared" si="10"/>
        <v>-9.3293246947319108</v>
      </c>
      <c r="AA21" s="32">
        <f t="shared" si="28"/>
        <v>230.1984909339713</v>
      </c>
      <c r="AB21" s="13">
        <f t="shared" si="11"/>
        <v>235.4189277412523</v>
      </c>
      <c r="AC21" s="13">
        <f t="shared" si="12"/>
        <v>235.60370930463023</v>
      </c>
      <c r="AD21" s="14">
        <f t="shared" si="13"/>
        <v>7.3333333333333332E-3</v>
      </c>
      <c r="AE21" s="13">
        <f t="shared" si="14"/>
        <v>73.707523236258126</v>
      </c>
      <c r="AF21" s="13">
        <f t="shared" si="15"/>
        <v>71.083233906816645</v>
      </c>
      <c r="AG21" s="13">
        <f t="shared" si="29"/>
        <v>8.5049257915082279</v>
      </c>
      <c r="AH21" s="48">
        <f t="shared" si="16"/>
        <v>79.588159698324873</v>
      </c>
      <c r="AI21" s="51">
        <f t="shared" si="30"/>
        <v>20.135804403676193</v>
      </c>
    </row>
    <row r="22" spans="2:35">
      <c r="B22" s="20"/>
      <c r="C22" s="18">
        <v>115</v>
      </c>
      <c r="D22" s="16">
        <f t="shared" si="0"/>
        <v>3.8333333333333336E-3</v>
      </c>
      <c r="E22" s="16">
        <f t="shared" si="1"/>
        <v>3.8333333333333336E-3</v>
      </c>
      <c r="F22" s="27">
        <f>'DTx Zero Imp'!G24</f>
        <v>65.368334334271083</v>
      </c>
      <c r="G22" s="21">
        <f t="shared" si="17"/>
        <v>-653.68334334271083</v>
      </c>
      <c r="H22" s="22">
        <f t="shared" si="2"/>
        <v>0</v>
      </c>
      <c r="I22" s="26">
        <f t="shared" si="18"/>
        <v>-16538.188586570584</v>
      </c>
      <c r="J22" s="21">
        <f t="shared" si="3"/>
        <v>0</v>
      </c>
      <c r="K22" s="28">
        <f t="shared" si="19"/>
        <v>252.74942138505196</v>
      </c>
      <c r="L22" s="29">
        <f t="shared" si="4"/>
        <v>-0.25057861494803918</v>
      </c>
      <c r="M22" s="29">
        <f t="shared" si="20"/>
        <v>-5.6803697899396585E-2</v>
      </c>
      <c r="N22" s="5">
        <f t="shared" si="21"/>
        <v>-4.8283143214487101</v>
      </c>
      <c r="O22" s="21">
        <f t="shared" si="5"/>
        <v>231.16385898915934</v>
      </c>
      <c r="P22" s="21">
        <f t="shared" si="6"/>
        <v>-8.9515613290089338</v>
      </c>
      <c r="Q22" s="21">
        <f t="shared" si="22"/>
        <v>231.33711365232114</v>
      </c>
      <c r="R22" s="21">
        <f t="shared" si="23"/>
        <v>-2.2198245210559815</v>
      </c>
      <c r="S22" s="33">
        <f t="shared" si="7"/>
        <v>7.0481388425046916</v>
      </c>
      <c r="T22" s="31">
        <f t="shared" si="24"/>
        <v>8.0209050440569616</v>
      </c>
      <c r="U22" s="30">
        <f t="shared" si="8"/>
        <v>0</v>
      </c>
      <c r="V22" s="30">
        <f t="shared" si="25"/>
        <v>8.0209050440569616</v>
      </c>
      <c r="W22" s="30">
        <f t="shared" si="26"/>
        <v>80.209050440569612</v>
      </c>
      <c r="X22" s="30">
        <f t="shared" si="27"/>
        <v>2029.2889761464112</v>
      </c>
      <c r="Y22" s="30">
        <f t="shared" si="9"/>
        <v>230.06547359893545</v>
      </c>
      <c r="Z22" s="30">
        <f t="shared" si="10"/>
        <v>-8.9240931104350327</v>
      </c>
      <c r="AA22" s="32">
        <f t="shared" si="28"/>
        <v>230.23848848562696</v>
      </c>
      <c r="AB22" s="13">
        <f t="shared" si="11"/>
        <v>235.46183275212712</v>
      </c>
      <c r="AC22" s="13">
        <f t="shared" si="12"/>
        <v>235.63088532880064</v>
      </c>
      <c r="AD22" s="14">
        <f t="shared" si="13"/>
        <v>7.6666666666666671E-3</v>
      </c>
      <c r="AE22" s="13">
        <f t="shared" si="14"/>
        <v>70.335610997917627</v>
      </c>
      <c r="AF22" s="13">
        <f t="shared" si="15"/>
        <v>67.835426646963953</v>
      </c>
      <c r="AG22" s="13">
        <f t="shared" si="29"/>
        <v>8.0209050440569616</v>
      </c>
      <c r="AH22" s="48">
        <f t="shared" si="16"/>
        <v>75.856331691020912</v>
      </c>
      <c r="AI22" s="51">
        <f t="shared" si="30"/>
        <v>19.191651917828292</v>
      </c>
    </row>
    <row r="23" spans="2:35">
      <c r="B23" s="20"/>
      <c r="C23" s="18">
        <v>120</v>
      </c>
      <c r="D23" s="16">
        <f t="shared" si="0"/>
        <v>4.0000000000000001E-3</v>
      </c>
      <c r="E23" s="16">
        <f t="shared" si="1"/>
        <v>4.0000000000000001E-3</v>
      </c>
      <c r="F23" s="27">
        <f>'DTx Zero Imp'!G25</f>
        <v>62.64465373700979</v>
      </c>
      <c r="G23" s="21">
        <f t="shared" si="17"/>
        <v>-626.44653737009787</v>
      </c>
      <c r="H23" s="22">
        <f t="shared" si="2"/>
        <v>0</v>
      </c>
      <c r="I23" s="26">
        <f t="shared" si="18"/>
        <v>-15849.097395463477</v>
      </c>
      <c r="J23" s="21">
        <f t="shared" si="3"/>
        <v>0</v>
      </c>
      <c r="K23" s="28">
        <f t="shared" si="19"/>
        <v>252.74942138505196</v>
      </c>
      <c r="L23" s="29">
        <f t="shared" si="4"/>
        <v>-0.25057861494803918</v>
      </c>
      <c r="M23" s="29">
        <f t="shared" si="20"/>
        <v>-5.6803697899396585E-2</v>
      </c>
      <c r="N23" s="5">
        <f t="shared" si="21"/>
        <v>-4.8283143214487101</v>
      </c>
      <c r="O23" s="21">
        <f t="shared" si="5"/>
        <v>231.15453153127771</v>
      </c>
      <c r="P23" s="21">
        <f t="shared" si="6"/>
        <v>-8.578579606966894</v>
      </c>
      <c r="Q23" s="21">
        <f t="shared" si="22"/>
        <v>231.31366037378237</v>
      </c>
      <c r="R23" s="21">
        <f t="shared" si="23"/>
        <v>-2.1273309273052092</v>
      </c>
      <c r="S23" s="33">
        <f t="shared" si="7"/>
        <v>6.9556452487539193</v>
      </c>
      <c r="T23" s="31">
        <f t="shared" si="24"/>
        <v>7.5863265043982198</v>
      </c>
      <c r="U23" s="30">
        <f t="shared" si="8"/>
        <v>0</v>
      </c>
      <c r="V23" s="30">
        <f t="shared" si="25"/>
        <v>7.5863265043982198</v>
      </c>
      <c r="W23" s="30">
        <f t="shared" si="26"/>
        <v>75.863265043982196</v>
      </c>
      <c r="X23" s="30">
        <f t="shared" si="27"/>
        <v>1919.3406056127496</v>
      </c>
      <c r="Y23" s="30">
        <f t="shared" si="9"/>
        <v>230.11565747004281</v>
      </c>
      <c r="Z23" s="30">
        <f t="shared" si="10"/>
        <v>-8.5525996366953123</v>
      </c>
      <c r="AA23" s="32">
        <f t="shared" si="28"/>
        <v>230.27453783129317</v>
      </c>
      <c r="AB23" s="13">
        <f t="shared" si="11"/>
        <v>235.50020865356214</v>
      </c>
      <c r="AC23" s="13">
        <f t="shared" si="12"/>
        <v>235.65545874521325</v>
      </c>
      <c r="AD23" s="14">
        <f t="shared" si="13"/>
        <v>8.0000000000000002E-3</v>
      </c>
      <c r="AE23" s="13">
        <f t="shared" si="14"/>
        <v>67.261511424000986</v>
      </c>
      <c r="AF23" s="13">
        <f t="shared" si="15"/>
        <v>64.874103202370591</v>
      </c>
      <c r="AG23" s="13">
        <f t="shared" si="29"/>
        <v>7.5863265043982198</v>
      </c>
      <c r="AH23" s="48">
        <f t="shared" si="16"/>
        <v>72.460429706768807</v>
      </c>
      <c r="AI23" s="51">
        <f t="shared" si="30"/>
        <v>18.332488715812509</v>
      </c>
    </row>
    <row r="24" spans="2:35">
      <c r="B24" s="20"/>
      <c r="C24" s="18">
        <v>125</v>
      </c>
      <c r="D24" s="16">
        <f t="shared" si="0"/>
        <v>4.1666666666666666E-3</v>
      </c>
      <c r="E24" s="16">
        <f t="shared" si="1"/>
        <v>4.1666666666666666E-3</v>
      </c>
      <c r="F24" s="27">
        <f>'DTx Zero Imp'!G26</f>
        <v>60.138867587529397</v>
      </c>
      <c r="G24" s="21">
        <f t="shared" si="17"/>
        <v>-601.38867587529398</v>
      </c>
      <c r="H24" s="22">
        <f t="shared" si="2"/>
        <v>0</v>
      </c>
      <c r="I24" s="26">
        <f t="shared" si="18"/>
        <v>-15215.133499644937</v>
      </c>
      <c r="J24" s="21">
        <f t="shared" si="3"/>
        <v>0</v>
      </c>
      <c r="K24" s="28">
        <f t="shared" si="19"/>
        <v>252.74942138505196</v>
      </c>
      <c r="L24" s="29">
        <f t="shared" si="4"/>
        <v>-0.25057861494803912</v>
      </c>
      <c r="M24" s="29">
        <f t="shared" si="20"/>
        <v>-5.6803697899396571E-2</v>
      </c>
      <c r="N24" s="5">
        <f t="shared" si="21"/>
        <v>-4.8283143214487083</v>
      </c>
      <c r="O24" s="21">
        <f t="shared" si="5"/>
        <v>231.14595027002662</v>
      </c>
      <c r="P24" s="21">
        <f t="shared" si="6"/>
        <v>-8.2354364226882186</v>
      </c>
      <c r="Q24" s="21">
        <f t="shared" si="22"/>
        <v>231.29261280746897</v>
      </c>
      <c r="R24" s="21">
        <f t="shared" si="23"/>
        <v>-2.042240018655443</v>
      </c>
      <c r="S24" s="33">
        <f t="shared" si="7"/>
        <v>6.8705543401041513</v>
      </c>
      <c r="T24" s="31">
        <f t="shared" si="24"/>
        <v>7.1942095473323837</v>
      </c>
      <c r="U24" s="30">
        <f t="shared" si="8"/>
        <v>0</v>
      </c>
      <c r="V24" s="30">
        <f t="shared" si="25"/>
        <v>7.1942095473323837</v>
      </c>
      <c r="W24" s="30">
        <f t="shared" si="26"/>
        <v>71.942095473323832</v>
      </c>
      <c r="X24" s="30">
        <f t="shared" si="27"/>
        <v>1820.135015475093</v>
      </c>
      <c r="Y24" s="30">
        <f t="shared" si="9"/>
        <v>230.16077283461314</v>
      </c>
      <c r="Z24" s="30">
        <f t="shared" si="10"/>
        <v>-8.2107992876981974</v>
      </c>
      <c r="AA24" s="32">
        <f t="shared" si="28"/>
        <v>230.30718307679692</v>
      </c>
      <c r="AB24" s="13">
        <f t="shared" si="11"/>
        <v>235.53470863823358</v>
      </c>
      <c r="AC24" s="13">
        <f t="shared" si="12"/>
        <v>235.67778045085296</v>
      </c>
      <c r="AD24" s="14">
        <f t="shared" si="13"/>
        <v>8.3333333333333332E-3</v>
      </c>
      <c r="AE24" s="13">
        <f t="shared" si="14"/>
        <v>64.44716848867256</v>
      </c>
      <c r="AF24" s="13">
        <f t="shared" si="15"/>
        <v>62.162702023158822</v>
      </c>
      <c r="AG24" s="13">
        <f t="shared" si="29"/>
        <v>7.1942095473323837</v>
      </c>
      <c r="AH24" s="48">
        <f t="shared" si="16"/>
        <v>69.356911570491206</v>
      </c>
      <c r="AI24" s="51">
        <f t="shared" si="30"/>
        <v>17.547298627334275</v>
      </c>
    </row>
    <row r="25" spans="2:35">
      <c r="B25" s="20"/>
      <c r="C25" s="18">
        <v>130</v>
      </c>
      <c r="D25" s="16">
        <f t="shared" si="0"/>
        <v>4.3333333333333331E-3</v>
      </c>
      <c r="E25" s="16">
        <f t="shared" si="1"/>
        <v>4.3333333333333331E-3</v>
      </c>
      <c r="F25" s="27">
        <f>'DTx Zero Imp'!G27</f>
        <v>57.825834218778262</v>
      </c>
      <c r="G25" s="21">
        <f t="shared" si="17"/>
        <v>-578.25834218778266</v>
      </c>
      <c r="H25" s="22">
        <f t="shared" si="2"/>
        <v>0</v>
      </c>
      <c r="I25" s="26">
        <f t="shared" si="18"/>
        <v>-14629.9360573509</v>
      </c>
      <c r="J25" s="21">
        <f t="shared" si="3"/>
        <v>0</v>
      </c>
      <c r="K25" s="28">
        <f t="shared" si="19"/>
        <v>252.74942138505196</v>
      </c>
      <c r="L25" s="29">
        <f t="shared" si="4"/>
        <v>-0.25057861494803912</v>
      </c>
      <c r="M25" s="29">
        <f t="shared" si="20"/>
        <v>-5.6803697899396571E-2</v>
      </c>
      <c r="N25" s="5">
        <f t="shared" si="21"/>
        <v>-4.8283143214487083</v>
      </c>
      <c r="O25" s="21">
        <f t="shared" si="5"/>
        <v>231.13802910579483</v>
      </c>
      <c r="P25" s="21">
        <f t="shared" si="6"/>
        <v>-7.9186888679694416</v>
      </c>
      <c r="Q25" s="21">
        <f t="shared" si="22"/>
        <v>231.27363475394026</v>
      </c>
      <c r="R25" s="21">
        <f t="shared" si="23"/>
        <v>-1.963696950860673</v>
      </c>
      <c r="S25" s="33">
        <f t="shared" si="7"/>
        <v>6.7920112723093808</v>
      </c>
      <c r="T25" s="31">
        <f t="shared" si="24"/>
        <v>6.8388022591297153</v>
      </c>
      <c r="U25" s="30">
        <f t="shared" si="8"/>
        <v>0</v>
      </c>
      <c r="V25" s="30">
        <f t="shared" si="25"/>
        <v>6.8388022591297153</v>
      </c>
      <c r="W25" s="30">
        <f t="shared" si="26"/>
        <v>68.388022591297158</v>
      </c>
      <c r="X25" s="30">
        <f t="shared" si="27"/>
        <v>1730.2169715598179</v>
      </c>
      <c r="Y25" s="30">
        <f t="shared" si="9"/>
        <v>230.20152126200435</v>
      </c>
      <c r="Z25" s="30">
        <f t="shared" si="10"/>
        <v>-7.8952688531200383</v>
      </c>
      <c r="AA25" s="32">
        <f t="shared" si="28"/>
        <v>230.33687429850238</v>
      </c>
      <c r="AB25" s="13">
        <f t="shared" si="11"/>
        <v>235.56586920035627</v>
      </c>
      <c r="AC25" s="13">
        <f t="shared" si="12"/>
        <v>235.69814170328627</v>
      </c>
      <c r="AD25" s="14">
        <f t="shared" si="13"/>
        <v>8.6666666666666663E-3</v>
      </c>
      <c r="AE25" s="13">
        <f t="shared" si="14"/>
        <v>61.860777747506397</v>
      </c>
      <c r="AF25" s="13">
        <f t="shared" si="15"/>
        <v>59.670660128107507</v>
      </c>
      <c r="AG25" s="13">
        <f t="shared" si="29"/>
        <v>6.8388022591297153</v>
      </c>
      <c r="AH25" s="48">
        <f t="shared" si="16"/>
        <v>66.509462387237221</v>
      </c>
      <c r="AI25" s="51">
        <f t="shared" si="30"/>
        <v>16.826893983971019</v>
      </c>
    </row>
    <row r="26" spans="2:35">
      <c r="B26" s="20"/>
      <c r="C26" s="18">
        <v>135</v>
      </c>
      <c r="D26" s="16">
        <f t="shared" si="0"/>
        <v>4.5000000000000005E-3</v>
      </c>
      <c r="E26" s="16">
        <f t="shared" si="1"/>
        <v>4.5000000000000005E-3</v>
      </c>
      <c r="F26" s="27">
        <f>'DTx Zero Imp'!G28</f>
        <v>55.684136655119801</v>
      </c>
      <c r="G26" s="21">
        <f t="shared" si="17"/>
        <v>-556.84136655119801</v>
      </c>
      <c r="H26" s="22">
        <f t="shared" si="2"/>
        <v>0</v>
      </c>
      <c r="I26" s="26">
        <f t="shared" si="18"/>
        <v>-14088.08657374531</v>
      </c>
      <c r="J26" s="21">
        <f t="shared" si="3"/>
        <v>0</v>
      </c>
      <c r="K26" s="28">
        <f t="shared" si="19"/>
        <v>252.74942138505196</v>
      </c>
      <c r="L26" s="29">
        <f t="shared" si="4"/>
        <v>-0.25057861494803912</v>
      </c>
      <c r="M26" s="29">
        <f t="shared" si="20"/>
        <v>-5.6803697899396571E-2</v>
      </c>
      <c r="N26" s="5">
        <f t="shared" si="21"/>
        <v>-4.8283143214487083</v>
      </c>
      <c r="O26" s="21">
        <f t="shared" si="5"/>
        <v>231.13069469446907</v>
      </c>
      <c r="P26" s="21">
        <f t="shared" si="6"/>
        <v>-7.6254040950816835</v>
      </c>
      <c r="Q26" s="21">
        <f t="shared" si="22"/>
        <v>231.25644816428613</v>
      </c>
      <c r="R26" s="21">
        <f t="shared" si="23"/>
        <v>-1.890973667267976</v>
      </c>
      <c r="S26" s="33">
        <f t="shared" si="7"/>
        <v>6.7192879887166841</v>
      </c>
      <c r="T26" s="31">
        <f t="shared" si="24"/>
        <v>6.5153263276146376</v>
      </c>
      <c r="U26" s="30">
        <f t="shared" si="8"/>
        <v>0</v>
      </c>
      <c r="V26" s="30">
        <f t="shared" si="25"/>
        <v>6.5153263276146376</v>
      </c>
      <c r="W26" s="30">
        <f t="shared" si="26"/>
        <v>65.153263276146376</v>
      </c>
      <c r="X26" s="30">
        <f t="shared" si="27"/>
        <v>1648.3775608865033</v>
      </c>
      <c r="Y26" s="30">
        <f t="shared" si="9"/>
        <v>230.23848375175317</v>
      </c>
      <c r="Z26" s="30">
        <f t="shared" si="10"/>
        <v>-7.6030918489368648</v>
      </c>
      <c r="AA26" s="32">
        <f t="shared" si="28"/>
        <v>230.36398678172264</v>
      </c>
      <c r="AB26" s="13">
        <f t="shared" si="11"/>
        <v>235.59413463369359</v>
      </c>
      <c r="AC26" s="13">
        <f t="shared" si="12"/>
        <v>235.71678616395209</v>
      </c>
      <c r="AD26" s="14">
        <f t="shared" si="13"/>
        <v>9.0000000000000011E-3</v>
      </c>
      <c r="AE26" s="13">
        <f t="shared" si="14"/>
        <v>59.475548691438313</v>
      </c>
      <c r="AF26" s="13">
        <f t="shared" si="15"/>
        <v>57.372226982112856</v>
      </c>
      <c r="AG26" s="13">
        <f t="shared" si="29"/>
        <v>6.5153263276146376</v>
      </c>
      <c r="AH26" s="48">
        <f t="shared" si="16"/>
        <v>63.887553309727494</v>
      </c>
      <c r="AI26" s="51">
        <f t="shared" si="30"/>
        <v>16.163550987361056</v>
      </c>
    </row>
    <row r="27" spans="2:35">
      <c r="B27" s="20"/>
      <c r="C27" s="18">
        <v>140</v>
      </c>
      <c r="D27" s="16">
        <f t="shared" si="0"/>
        <v>4.6666666666666671E-3</v>
      </c>
      <c r="E27" s="16">
        <f t="shared" si="1"/>
        <v>4.6666666666666671E-3</v>
      </c>
      <c r="F27" s="27">
        <f>'DTx Zero Imp'!G29</f>
        <v>53.69541748886553</v>
      </c>
      <c r="G27" s="21">
        <f t="shared" si="17"/>
        <v>-536.9541748886553</v>
      </c>
      <c r="H27" s="22">
        <f t="shared" si="2"/>
        <v>0</v>
      </c>
      <c r="I27" s="26">
        <f t="shared" si="18"/>
        <v>-13584.940624682979</v>
      </c>
      <c r="J27" s="21">
        <f t="shared" si="3"/>
        <v>0</v>
      </c>
      <c r="K27" s="28">
        <f t="shared" si="19"/>
        <v>252.74942138505196</v>
      </c>
      <c r="L27" s="29">
        <f t="shared" si="4"/>
        <v>-0.25057861494803912</v>
      </c>
      <c r="M27" s="29">
        <f t="shared" si="20"/>
        <v>-5.6803697899396571E-2</v>
      </c>
      <c r="N27" s="5">
        <f t="shared" si="21"/>
        <v>-4.8283143214487083</v>
      </c>
      <c r="O27" s="21">
        <f t="shared" si="5"/>
        <v>231.12388416966661</v>
      </c>
      <c r="P27" s="21">
        <f t="shared" si="6"/>
        <v>-7.3530682345430511</v>
      </c>
      <c r="Q27" s="21">
        <f t="shared" si="22"/>
        <v>231.24082132299935</v>
      </c>
      <c r="R27" s="21">
        <f t="shared" si="23"/>
        <v>-1.823446225770887</v>
      </c>
      <c r="S27" s="33">
        <f t="shared" si="7"/>
        <v>6.6517605472195953</v>
      </c>
      <c r="T27" s="31">
        <f t="shared" si="24"/>
        <v>6.2197822908932254</v>
      </c>
      <c r="U27" s="30">
        <f t="shared" si="8"/>
        <v>0</v>
      </c>
      <c r="V27" s="30">
        <f t="shared" si="25"/>
        <v>6.2197822908932254</v>
      </c>
      <c r="W27" s="30">
        <f t="shared" si="26"/>
        <v>62.197822908932253</v>
      </c>
      <c r="X27" s="30">
        <f t="shared" si="27"/>
        <v>1573.6049195959861</v>
      </c>
      <c r="Y27" s="30">
        <f t="shared" si="9"/>
        <v>230.27214512511176</v>
      </c>
      <c r="Z27" s="30">
        <f t="shared" si="10"/>
        <v>-7.3317681021378034</v>
      </c>
      <c r="AA27" s="32">
        <f t="shared" si="28"/>
        <v>230.38883576255179</v>
      </c>
      <c r="AB27" s="13">
        <f t="shared" si="11"/>
        <v>235.61987568390899</v>
      </c>
      <c r="AC27" s="13">
        <f t="shared" si="12"/>
        <v>235.73391915633241</v>
      </c>
      <c r="AD27" s="14">
        <f t="shared" si="13"/>
        <v>9.3333333333333341E-3</v>
      </c>
      <c r="AE27" s="13">
        <f t="shared" si="14"/>
        <v>57.268750647649412</v>
      </c>
      <c r="AF27" s="13">
        <f t="shared" si="15"/>
        <v>55.245549802074656</v>
      </c>
      <c r="AG27" s="13">
        <f t="shared" si="29"/>
        <v>6.2197822908932254</v>
      </c>
      <c r="AH27" s="48">
        <f t="shared" si="16"/>
        <v>61.465332092967884</v>
      </c>
      <c r="AI27" s="51">
        <f t="shared" si="30"/>
        <v>15.550729019520876</v>
      </c>
    </row>
    <row r="28" spans="2:35">
      <c r="B28" s="20"/>
      <c r="C28" s="18">
        <v>145</v>
      </c>
      <c r="D28" s="16">
        <f t="shared" si="0"/>
        <v>4.8333333333333327E-3</v>
      </c>
      <c r="E28" s="16">
        <f t="shared" si="1"/>
        <v>4.8333333333333327E-3</v>
      </c>
      <c r="F28" s="27">
        <f>'DTx Zero Imp'!G30</f>
        <v>51.843851368559832</v>
      </c>
      <c r="G28" s="21">
        <f t="shared" si="17"/>
        <v>-518.43851368559831</v>
      </c>
      <c r="H28" s="22">
        <f t="shared" si="2"/>
        <v>0</v>
      </c>
      <c r="I28" s="26">
        <f t="shared" si="18"/>
        <v>-13116.494396245638</v>
      </c>
      <c r="J28" s="21">
        <f t="shared" si="3"/>
        <v>0</v>
      </c>
      <c r="K28" s="28">
        <f t="shared" si="19"/>
        <v>252.74942138505196</v>
      </c>
      <c r="L28" s="29">
        <f t="shared" si="4"/>
        <v>-0.25057861494803918</v>
      </c>
      <c r="M28" s="29">
        <f t="shared" si="20"/>
        <v>-5.6803697899396585E-2</v>
      </c>
      <c r="N28" s="5">
        <f t="shared" si="21"/>
        <v>-4.8283143214487101</v>
      </c>
      <c r="O28" s="21">
        <f t="shared" si="5"/>
        <v>231.11754333622983</v>
      </c>
      <c r="P28" s="21">
        <f t="shared" si="6"/>
        <v>-7.0995141574898453</v>
      </c>
      <c r="Q28" s="21">
        <f t="shared" si="22"/>
        <v>231.22655976130093</v>
      </c>
      <c r="R28" s="21">
        <f t="shared" si="23"/>
        <v>-1.7605768246797466</v>
      </c>
      <c r="S28" s="33">
        <f t="shared" si="7"/>
        <v>6.5888911461284572</v>
      </c>
      <c r="T28" s="31">
        <f t="shared" si="24"/>
        <v>5.9487992496646109</v>
      </c>
      <c r="U28" s="30">
        <f t="shared" si="8"/>
        <v>0</v>
      </c>
      <c r="V28" s="30">
        <f t="shared" si="25"/>
        <v>5.9487992496646109</v>
      </c>
      <c r="W28" s="30">
        <f t="shared" si="26"/>
        <v>59.487992496646108</v>
      </c>
      <c r="X28" s="30">
        <f t="shared" si="27"/>
        <v>1505.0462101651465</v>
      </c>
      <c r="Y28" s="30">
        <f t="shared" si="9"/>
        <v>230.30291279898793</v>
      </c>
      <c r="Z28" s="30">
        <f t="shared" si="10"/>
        <v>-7.0791420277682588</v>
      </c>
      <c r="AA28" s="32">
        <f t="shared" si="28"/>
        <v>230.41168784492586</v>
      </c>
      <c r="AB28" s="13">
        <f t="shared" si="11"/>
        <v>235.64340390510841</v>
      </c>
      <c r="AC28" s="13">
        <f t="shared" si="12"/>
        <v>235.74971485843918</v>
      </c>
      <c r="AD28" s="14">
        <f t="shared" si="13"/>
        <v>9.6666666666666654E-3</v>
      </c>
      <c r="AE28" s="13">
        <f t="shared" si="14"/>
        <v>55.220969105310132</v>
      </c>
      <c r="AF28" s="13">
        <f t="shared" si="15"/>
        <v>53.271960371594915</v>
      </c>
      <c r="AG28" s="13">
        <f t="shared" si="29"/>
        <v>5.9487992496646109</v>
      </c>
      <c r="AH28" s="48">
        <f t="shared" si="16"/>
        <v>59.220759621259525</v>
      </c>
      <c r="AI28" s="51">
        <f t="shared" si="30"/>
        <v>14.982852184178661</v>
      </c>
    </row>
    <row r="29" spans="2:35">
      <c r="B29" s="20"/>
      <c r="C29" s="18">
        <v>150</v>
      </c>
      <c r="D29" s="16">
        <f t="shared" si="0"/>
        <v>5.0000000000000001E-3</v>
      </c>
      <c r="E29" s="16">
        <f t="shared" si="1"/>
        <v>5.0000000000000001E-3</v>
      </c>
      <c r="F29" s="27">
        <f>'DTx Zero Imp'!G31</f>
        <v>50.115722989607832</v>
      </c>
      <c r="G29" s="21">
        <f t="shared" si="17"/>
        <v>-501.15722989607832</v>
      </c>
      <c r="H29" s="22">
        <f t="shared" si="2"/>
        <v>0</v>
      </c>
      <c r="I29" s="26">
        <f t="shared" si="18"/>
        <v>-12679.277916370782</v>
      </c>
      <c r="J29" s="21">
        <f t="shared" si="3"/>
        <v>0</v>
      </c>
      <c r="K29" s="28">
        <f t="shared" si="19"/>
        <v>252.74942138505196</v>
      </c>
      <c r="L29" s="29">
        <f t="shared" si="4"/>
        <v>-0.25057861494803918</v>
      </c>
      <c r="M29" s="29">
        <f t="shared" si="20"/>
        <v>-5.6803697899396585E-2</v>
      </c>
      <c r="N29" s="5">
        <f t="shared" si="21"/>
        <v>-4.8283143214487101</v>
      </c>
      <c r="O29" s="21">
        <f t="shared" si="5"/>
        <v>231.11162522502218</v>
      </c>
      <c r="P29" s="21">
        <f t="shared" si="6"/>
        <v>-6.8628636855735161</v>
      </c>
      <c r="Q29" s="21">
        <f t="shared" si="22"/>
        <v>231.213499199588</v>
      </c>
      <c r="R29" s="21">
        <f t="shared" si="23"/>
        <v>-1.7018994289832421</v>
      </c>
      <c r="S29" s="33">
        <f t="shared" si="7"/>
        <v>6.530213750431952</v>
      </c>
      <c r="T29" s="31">
        <f t="shared" si="24"/>
        <v>5.699517728312995</v>
      </c>
      <c r="U29" s="30">
        <f t="shared" si="8"/>
        <v>0</v>
      </c>
      <c r="V29" s="30">
        <f t="shared" si="25"/>
        <v>5.699517728312995</v>
      </c>
      <c r="W29" s="30">
        <f t="shared" si="26"/>
        <v>56.995177283129948</v>
      </c>
      <c r="X29" s="30">
        <f t="shared" si="27"/>
        <v>1441.9779852631877</v>
      </c>
      <c r="Y29" s="30">
        <f t="shared" si="9"/>
        <v>230.33113138178194</v>
      </c>
      <c r="Z29" s="30">
        <f t="shared" si="10"/>
        <v>-6.8433452399782615</v>
      </c>
      <c r="AA29" s="32">
        <f t="shared" si="28"/>
        <v>230.4327699301582</v>
      </c>
      <c r="AB29" s="13">
        <f t="shared" si="11"/>
        <v>235.66498282136266</v>
      </c>
      <c r="AC29" s="13">
        <f t="shared" si="12"/>
        <v>235.76432194517196</v>
      </c>
      <c r="AD29" s="14">
        <f t="shared" si="13"/>
        <v>0.01</v>
      </c>
      <c r="AE29" s="13">
        <f t="shared" si="14"/>
        <v>53.315520150137559</v>
      </c>
      <c r="AF29" s="13">
        <f t="shared" si="15"/>
        <v>51.435413318738043</v>
      </c>
      <c r="AG29" s="13">
        <f t="shared" si="29"/>
        <v>5.699517728312995</v>
      </c>
      <c r="AH29" s="48">
        <f t="shared" si="16"/>
        <v>57.13493104705104</v>
      </c>
      <c r="AI29" s="51">
        <f t="shared" si="30"/>
        <v>14.455137554903914</v>
      </c>
    </row>
    <row r="30" spans="2:35">
      <c r="B30" s="20"/>
      <c r="C30" s="18">
        <v>155</v>
      </c>
      <c r="D30" s="16">
        <f t="shared" si="0"/>
        <v>5.1666666666666666E-3</v>
      </c>
      <c r="E30" s="16">
        <f t="shared" si="1"/>
        <v>5.1666666666666666E-3</v>
      </c>
      <c r="F30" s="27">
        <f>'DTx Zero Imp'!G32</f>
        <v>48.499086764136607</v>
      </c>
      <c r="G30" s="21">
        <f t="shared" si="17"/>
        <v>-484.99086764136609</v>
      </c>
      <c r="H30" s="22">
        <f t="shared" si="2"/>
        <v>0</v>
      </c>
      <c r="I30" s="26">
        <f t="shared" si="18"/>
        <v>-12270.268951326561</v>
      </c>
      <c r="J30" s="21">
        <f t="shared" si="3"/>
        <v>0</v>
      </c>
      <c r="K30" s="28">
        <f t="shared" si="19"/>
        <v>252.74942138505196</v>
      </c>
      <c r="L30" s="29">
        <f t="shared" si="4"/>
        <v>-0.25057861494803912</v>
      </c>
      <c r="M30" s="29">
        <f t="shared" si="20"/>
        <v>-5.6803697899396571E-2</v>
      </c>
      <c r="N30" s="5">
        <f t="shared" si="21"/>
        <v>-4.8283143214487083</v>
      </c>
      <c r="O30" s="21">
        <f t="shared" si="5"/>
        <v>231.10608892744082</v>
      </c>
      <c r="P30" s="21">
        <f t="shared" si="6"/>
        <v>-6.6414809860388866</v>
      </c>
      <c r="Q30" s="21">
        <f t="shared" si="22"/>
        <v>231.2015000146541</v>
      </c>
      <c r="R30" s="21">
        <f t="shared" si="23"/>
        <v>-1.6470081825708514</v>
      </c>
      <c r="S30" s="33">
        <f t="shared" si="7"/>
        <v>6.4753225040195597</v>
      </c>
      <c r="T30" s="31">
        <f t="shared" si="24"/>
        <v>5.4694975245475561</v>
      </c>
      <c r="U30" s="30">
        <f t="shared" si="8"/>
        <v>0</v>
      </c>
      <c r="V30" s="30">
        <f t="shared" si="25"/>
        <v>5.4694975245475561</v>
      </c>
      <c r="W30" s="30">
        <f t="shared" si="26"/>
        <v>54.694975245475561</v>
      </c>
      <c r="X30" s="30">
        <f t="shared" si="27"/>
        <v>1383.7828737105317</v>
      </c>
      <c r="Y30" s="30">
        <f t="shared" si="9"/>
        <v>230.35709412699993</v>
      </c>
      <c r="Z30" s="30">
        <f t="shared" si="10"/>
        <v>-6.6227502626768135</v>
      </c>
      <c r="AA30" s="32">
        <f t="shared" si="28"/>
        <v>230.4522762649076</v>
      </c>
      <c r="AB30" s="13">
        <f t="shared" si="11"/>
        <v>235.68483668535288</v>
      </c>
      <c r="AC30" s="13">
        <f t="shared" si="12"/>
        <v>235.77786805475031</v>
      </c>
      <c r="AD30" s="14">
        <f t="shared" si="13"/>
        <v>1.0333333333333333E-2</v>
      </c>
      <c r="AE30" s="13">
        <f t="shared" si="14"/>
        <v>51.537985062994053</v>
      </c>
      <c r="AF30" s="13">
        <f t="shared" si="15"/>
        <v>49.722039544675766</v>
      </c>
      <c r="AG30" s="13">
        <f t="shared" si="29"/>
        <v>5.4694975245475561</v>
      </c>
      <c r="AH30" s="48">
        <f t="shared" si="16"/>
        <v>55.191537069223322</v>
      </c>
      <c r="AI30" s="51">
        <f t="shared" si="30"/>
        <v>13.963458878513499</v>
      </c>
    </row>
    <row r="31" spans="2:35">
      <c r="B31" s="20"/>
      <c r="C31" s="18">
        <v>160</v>
      </c>
      <c r="D31" s="16">
        <f t="shared" si="0"/>
        <v>5.3333333333333332E-3</v>
      </c>
      <c r="E31" s="16">
        <f t="shared" si="1"/>
        <v>5.3333333333333332E-3</v>
      </c>
      <c r="F31" s="27">
        <f>'DTx Zero Imp'!G33</f>
        <v>46.983490302757339</v>
      </c>
      <c r="G31" s="21">
        <f t="shared" si="17"/>
        <v>-469.83490302757338</v>
      </c>
      <c r="H31" s="22">
        <f t="shared" si="2"/>
        <v>0</v>
      </c>
      <c r="I31" s="26">
        <f t="shared" si="18"/>
        <v>-11886.823046597607</v>
      </c>
      <c r="J31" s="21">
        <f t="shared" si="3"/>
        <v>0</v>
      </c>
      <c r="K31" s="28">
        <f t="shared" si="19"/>
        <v>252.74942138505196</v>
      </c>
      <c r="L31" s="29">
        <f t="shared" si="4"/>
        <v>-0.25057861494803912</v>
      </c>
      <c r="M31" s="29">
        <f t="shared" si="20"/>
        <v>-5.6803697899396571E-2</v>
      </c>
      <c r="N31" s="5">
        <f t="shared" si="21"/>
        <v>-4.8283143214487083</v>
      </c>
      <c r="O31" s="21">
        <f t="shared" si="5"/>
        <v>231.10089864845827</v>
      </c>
      <c r="P31" s="21">
        <f t="shared" si="6"/>
        <v>-6.4339347052251714</v>
      </c>
      <c r="Q31" s="21">
        <f t="shared" si="22"/>
        <v>231.19044286457017</v>
      </c>
      <c r="R31" s="21">
        <f t="shared" si="23"/>
        <v>-1.595547995994181</v>
      </c>
      <c r="S31" s="33">
        <f t="shared" si="7"/>
        <v>6.4238623174428895</v>
      </c>
      <c r="T31" s="31">
        <f t="shared" si="24"/>
        <v>5.2566445908052799</v>
      </c>
      <c r="U31" s="30">
        <f t="shared" si="8"/>
        <v>0</v>
      </c>
      <c r="V31" s="30">
        <f t="shared" si="25"/>
        <v>5.2566445908052799</v>
      </c>
      <c r="W31" s="30">
        <f t="shared" si="26"/>
        <v>52.566445908052799</v>
      </c>
      <c r="X31" s="30">
        <f t="shared" si="27"/>
        <v>1329.9310814737357</v>
      </c>
      <c r="Y31" s="30">
        <f t="shared" si="9"/>
        <v>230.38105199918047</v>
      </c>
      <c r="Z31" s="30">
        <f t="shared" si="10"/>
        <v>-6.4159329134332905</v>
      </c>
      <c r="AA31" s="32">
        <f t="shared" si="28"/>
        <v>230.47037405141418</v>
      </c>
      <c r="AB31" s="13">
        <f t="shared" si="11"/>
        <v>235.70315741113799</v>
      </c>
      <c r="AC31" s="13">
        <f t="shared" si="12"/>
        <v>235.79046335407497</v>
      </c>
      <c r="AD31" s="14">
        <f t="shared" si="13"/>
        <v>1.0666666666666666E-2</v>
      </c>
      <c r="AE31" s="13">
        <f t="shared" si="14"/>
        <v>49.875837212444907</v>
      </c>
      <c r="AF31" s="13">
        <f t="shared" si="15"/>
        <v>48.119788122690082</v>
      </c>
      <c r="AG31" s="13">
        <f t="shared" si="29"/>
        <v>5.2566445908052799</v>
      </c>
      <c r="AH31" s="48">
        <f t="shared" si="16"/>
        <v>53.376432713495362</v>
      </c>
      <c r="AI31" s="51">
        <f t="shared" si="30"/>
        <v>13.504237476514326</v>
      </c>
    </row>
    <row r="32" spans="2:35">
      <c r="B32" s="20"/>
      <c r="C32" s="18">
        <v>165</v>
      </c>
      <c r="D32" s="16">
        <f t="shared" si="0"/>
        <v>5.5000000000000005E-3</v>
      </c>
      <c r="E32" s="16">
        <f t="shared" si="1"/>
        <v>5.5000000000000005E-3</v>
      </c>
      <c r="F32" s="27">
        <f>'DTx Zero Imp'!G34</f>
        <v>45.559748172370753</v>
      </c>
      <c r="G32" s="21">
        <f t="shared" si="17"/>
        <v>-455.59748172370752</v>
      </c>
      <c r="H32" s="22">
        <f t="shared" si="2"/>
        <v>0</v>
      </c>
      <c r="I32" s="26">
        <f t="shared" si="18"/>
        <v>-11526.616287609801</v>
      </c>
      <c r="J32" s="21">
        <f t="shared" si="3"/>
        <v>0</v>
      </c>
      <c r="K32" s="28">
        <f t="shared" si="19"/>
        <v>252.74942138505196</v>
      </c>
      <c r="L32" s="29">
        <f t="shared" si="4"/>
        <v>-0.25057861494803918</v>
      </c>
      <c r="M32" s="29">
        <f t="shared" si="20"/>
        <v>-5.6803697899396585E-2</v>
      </c>
      <c r="N32" s="5">
        <f t="shared" si="21"/>
        <v>-4.8283143214487101</v>
      </c>
      <c r="O32" s="21">
        <f t="shared" si="5"/>
        <v>231.09602293183835</v>
      </c>
      <c r="P32" s="21">
        <f t="shared" si="6"/>
        <v>-6.2389669868850151</v>
      </c>
      <c r="Q32" s="21">
        <f t="shared" si="22"/>
        <v>231.18022520098077</v>
      </c>
      <c r="R32" s="21">
        <f t="shared" si="23"/>
        <v>-1.5472068475954852</v>
      </c>
      <c r="S32" s="33">
        <f t="shared" si="7"/>
        <v>6.3755211690441955</v>
      </c>
      <c r="T32" s="31">
        <f t="shared" si="24"/>
        <v>5.0591525499477425</v>
      </c>
      <c r="U32" s="30">
        <f t="shared" si="8"/>
        <v>0</v>
      </c>
      <c r="V32" s="30">
        <f t="shared" si="25"/>
        <v>5.0591525499477425</v>
      </c>
      <c r="W32" s="30">
        <f t="shared" si="26"/>
        <v>50.591525499477427</v>
      </c>
      <c r="X32" s="30">
        <f t="shared" si="27"/>
        <v>1279.9655951367788</v>
      </c>
      <c r="Y32" s="30">
        <f t="shared" si="9"/>
        <v>230.40322090797025</v>
      </c>
      <c r="Z32" s="30">
        <f t="shared" si="10"/>
        <v>-6.221641522080561</v>
      </c>
      <c r="AA32" s="32">
        <f t="shared" si="28"/>
        <v>230.4872079487194</v>
      </c>
      <c r="AB32" s="13">
        <f t="shared" si="11"/>
        <v>235.72011010609489</v>
      </c>
      <c r="AC32" s="13">
        <f t="shared" si="12"/>
        <v>235.80220340713268</v>
      </c>
      <c r="AD32" s="14">
        <f t="shared" si="13"/>
        <v>1.1000000000000001E-2</v>
      </c>
      <c r="AE32" s="13">
        <f t="shared" si="14"/>
        <v>48.318140531029798</v>
      </c>
      <c r="AF32" s="13">
        <f t="shared" si="15"/>
        <v>46.618136834634633</v>
      </c>
      <c r="AG32" s="13">
        <f t="shared" si="29"/>
        <v>5.0591525499477425</v>
      </c>
      <c r="AH32" s="48">
        <f t="shared" si="16"/>
        <v>51.677289384582373</v>
      </c>
      <c r="AI32" s="51">
        <f t="shared" si="30"/>
        <v>13.074354214299341</v>
      </c>
    </row>
    <row r="33" spans="2:35">
      <c r="B33" s="20"/>
      <c r="C33" s="18">
        <v>170</v>
      </c>
      <c r="D33" s="16">
        <f t="shared" si="0"/>
        <v>5.6666666666666671E-3</v>
      </c>
      <c r="E33" s="16">
        <f t="shared" si="1"/>
        <v>5.6666666666666671E-3</v>
      </c>
      <c r="F33" s="27">
        <f>'DTx Zero Imp'!G35</f>
        <v>44.219755579065726</v>
      </c>
      <c r="G33" s="21">
        <f t="shared" si="17"/>
        <v>-442.19755579065725</v>
      </c>
      <c r="H33" s="22">
        <f t="shared" si="2"/>
        <v>0</v>
      </c>
      <c r="I33" s="26">
        <f t="shared" si="18"/>
        <v>-11187.598161503629</v>
      </c>
      <c r="J33" s="21">
        <f t="shared" si="3"/>
        <v>0</v>
      </c>
      <c r="K33" s="28">
        <f t="shared" si="19"/>
        <v>252.74942138505196</v>
      </c>
      <c r="L33" s="29">
        <f t="shared" si="4"/>
        <v>-0.25057861494803912</v>
      </c>
      <c r="M33" s="29">
        <f t="shared" si="20"/>
        <v>-5.6803697899396571E-2</v>
      </c>
      <c r="N33" s="5">
        <f t="shared" si="21"/>
        <v>-4.8283143214487083</v>
      </c>
      <c r="O33" s="21">
        <f t="shared" si="5"/>
        <v>231.09143402207837</v>
      </c>
      <c r="P33" s="21">
        <f t="shared" si="6"/>
        <v>-6.0554679578589834</v>
      </c>
      <c r="Q33" s="21">
        <f t="shared" si="22"/>
        <v>231.17075846778127</v>
      </c>
      <c r="R33" s="21">
        <f t="shared" si="23"/>
        <v>-1.5017094447611177</v>
      </c>
      <c r="S33" s="33">
        <f t="shared" si="7"/>
        <v>6.330023766209826</v>
      </c>
      <c r="T33" s="31">
        <f t="shared" si="24"/>
        <v>4.8754555647431417</v>
      </c>
      <c r="U33" s="30">
        <f t="shared" si="8"/>
        <v>0</v>
      </c>
      <c r="V33" s="30">
        <f t="shared" si="25"/>
        <v>4.8754555647431417</v>
      </c>
      <c r="W33" s="30">
        <f t="shared" si="26"/>
        <v>48.754555647431417</v>
      </c>
      <c r="X33" s="30">
        <f t="shared" si="27"/>
        <v>1233.490257880015</v>
      </c>
      <c r="Y33" s="30">
        <f t="shared" si="9"/>
        <v>230.42378752413518</v>
      </c>
      <c r="Z33" s="30">
        <f t="shared" si="10"/>
        <v>-6.0387715777916329</v>
      </c>
      <c r="AA33" s="32">
        <f t="shared" si="28"/>
        <v>230.50290371085686</v>
      </c>
      <c r="AB33" s="13">
        <f t="shared" si="11"/>
        <v>235.73583751845632</v>
      </c>
      <c r="AC33" s="13">
        <f t="shared" si="12"/>
        <v>235.81317149959369</v>
      </c>
      <c r="AD33" s="14">
        <f t="shared" si="13"/>
        <v>1.1333333333333334E-2</v>
      </c>
      <c r="AE33" s="13">
        <f t="shared" si="14"/>
        <v>46.85530401826621</v>
      </c>
      <c r="AF33" s="13">
        <f t="shared" si="15"/>
        <v>45.207856442281631</v>
      </c>
      <c r="AG33" s="13">
        <f t="shared" si="29"/>
        <v>4.8754555647431417</v>
      </c>
      <c r="AH33" s="48">
        <f t="shared" si="16"/>
        <v>50.083312007024773</v>
      </c>
      <c r="AI33" s="51">
        <f t="shared" si="30"/>
        <v>12.671077937777268</v>
      </c>
    </row>
    <row r="34" spans="2:35">
      <c r="B34" s="20"/>
      <c r="C34" s="18">
        <v>175</v>
      </c>
      <c r="D34" s="16">
        <f t="shared" si="0"/>
        <v>5.8333333333333327E-3</v>
      </c>
      <c r="E34" s="16">
        <f t="shared" si="1"/>
        <v>5.8333333333333327E-3</v>
      </c>
      <c r="F34" s="27">
        <f>'DTx Zero Imp'!G36</f>
        <v>42.956333991092436</v>
      </c>
      <c r="G34" s="21">
        <f t="shared" si="17"/>
        <v>-429.56333991092436</v>
      </c>
      <c r="H34" s="22">
        <f t="shared" si="2"/>
        <v>0</v>
      </c>
      <c r="I34" s="26">
        <f t="shared" si="18"/>
        <v>-10867.952499746387</v>
      </c>
      <c r="J34" s="21">
        <f t="shared" si="3"/>
        <v>0</v>
      </c>
      <c r="K34" s="28">
        <f t="shared" si="19"/>
        <v>252.74942138505196</v>
      </c>
      <c r="L34" s="29">
        <f t="shared" si="4"/>
        <v>-0.25057861494803918</v>
      </c>
      <c r="M34" s="29">
        <f t="shared" si="20"/>
        <v>-5.6803697899396585E-2</v>
      </c>
      <c r="N34" s="5">
        <f t="shared" si="21"/>
        <v>-4.8283143214487101</v>
      </c>
      <c r="O34" s="21">
        <f t="shared" si="5"/>
        <v>231.08710733573329</v>
      </c>
      <c r="P34" s="21">
        <f t="shared" si="6"/>
        <v>-5.8824545876344443</v>
      </c>
      <c r="Q34" s="21">
        <f t="shared" si="22"/>
        <v>231.1619658351527</v>
      </c>
      <c r="R34" s="21">
        <f t="shared" si="23"/>
        <v>-1.4588119729249254</v>
      </c>
      <c r="S34" s="33">
        <f t="shared" si="7"/>
        <v>6.2871262943736355</v>
      </c>
      <c r="T34" s="31">
        <f t="shared" si="24"/>
        <v>4.7041900898283489</v>
      </c>
      <c r="U34" s="30">
        <f t="shared" si="8"/>
        <v>0</v>
      </c>
      <c r="V34" s="30">
        <f t="shared" si="25"/>
        <v>4.7041900898283489</v>
      </c>
      <c r="W34" s="30">
        <f t="shared" si="26"/>
        <v>47.041900898283487</v>
      </c>
      <c r="X34" s="30">
        <f t="shared" si="27"/>
        <v>1190.1600927265722</v>
      </c>
      <c r="Y34" s="30">
        <f t="shared" si="9"/>
        <v>230.44291398858329</v>
      </c>
      <c r="Z34" s="30">
        <f t="shared" si="10"/>
        <v>-5.8663447196219405</v>
      </c>
      <c r="AA34" s="32">
        <f t="shared" si="28"/>
        <v>230.51757114788239</v>
      </c>
      <c r="AB34" s="13">
        <f t="shared" si="11"/>
        <v>235.7504636383284</v>
      </c>
      <c r="AC34" s="13">
        <f t="shared" si="12"/>
        <v>235.82344053561818</v>
      </c>
      <c r="AD34" s="14">
        <f t="shared" si="13"/>
        <v>1.1666666666666665E-2</v>
      </c>
      <c r="AE34" s="13">
        <f t="shared" si="14"/>
        <v>45.478880466306713</v>
      </c>
      <c r="AF34" s="13">
        <f t="shared" si="15"/>
        <v>43.88081738273798</v>
      </c>
      <c r="AG34" s="13">
        <f t="shared" si="29"/>
        <v>4.7041900898283489</v>
      </c>
      <c r="AH34" s="48">
        <f t="shared" si="16"/>
        <v>48.585007472566332</v>
      </c>
      <c r="AI34" s="51">
        <f t="shared" si="30"/>
        <v>12.292006890559282</v>
      </c>
    </row>
    <row r="35" spans="2:35">
      <c r="B35" s="20"/>
      <c r="C35" s="18">
        <v>180</v>
      </c>
      <c r="D35" s="16">
        <f t="shared" ref="D35:D66" si="31">$B$7*(C35/1000)/$B$1</f>
        <v>6.0000000000000001E-3</v>
      </c>
      <c r="E35" s="16">
        <f t="shared" ref="E35:E66" si="32">D35*$B$9</f>
        <v>6.0000000000000001E-3</v>
      </c>
      <c r="F35" s="27">
        <f>'DTx Zero Imp'!G37</f>
        <v>41.763102491339865</v>
      </c>
      <c r="G35" s="21">
        <f t="shared" si="17"/>
        <v>-417.63102491339862</v>
      </c>
      <c r="H35" s="22">
        <f t="shared" ref="H35:H66" si="33">$B$14*$B$2</f>
        <v>0</v>
      </c>
      <c r="I35" s="26">
        <f t="shared" ref="I35:I66" si="34">(F35+$B$14)*$B$3*-1</f>
        <v>-10566.064930308985</v>
      </c>
      <c r="J35" s="21">
        <f t="shared" ref="J35:J66" si="35">$B$14*$B$6</f>
        <v>0</v>
      </c>
      <c r="K35" s="28">
        <f t="shared" ref="K35:K66" si="36">(($B$3^2)+(I35*D35)+(J35*E35))/$B$3</f>
        <v>252.74942138505196</v>
      </c>
      <c r="L35" s="29">
        <f t="shared" ref="L35:L66" si="37">(I35*E35-(J35*D35))/$B$3</f>
        <v>-0.25057861494803918</v>
      </c>
      <c r="M35" s="29">
        <f t="shared" si="20"/>
        <v>-5.6803697899396585E-2</v>
      </c>
      <c r="N35" s="5">
        <f t="shared" ref="N35:N66" si="38">($B$15+2*$B$2)*M35</f>
        <v>-4.8283143214487101</v>
      </c>
      <c r="O35" s="21">
        <f t="shared" ref="O35:O66" si="39">(($B$6^2)-(I35*$B$2*$B$5)-(J35*$B$2*$B$4))/$B$6</f>
        <v>231.08302102085182</v>
      </c>
      <c r="P35" s="21">
        <f t="shared" ref="P35:P66" si="40">(I35*$B$2*$B$4+(J35*$B$2*$B$5))/$B$6</f>
        <v>-5.7190530713112642</v>
      </c>
      <c r="Q35" s="21">
        <f t="shared" si="22"/>
        <v>231.15378035445565</v>
      </c>
      <c r="R35" s="21">
        <f t="shared" si="23"/>
        <v>-1.418297720562274</v>
      </c>
      <c r="S35" s="33">
        <f t="shared" ref="S35:S66" si="41">(R35+N35)*-1</f>
        <v>6.2466120420109839</v>
      </c>
      <c r="T35" s="31">
        <f t="shared" ref="T35:T66" si="42">(F35+$B$13+$B$14)*SIN(RADIANS(S35))</f>
        <v>4.5441636273249157</v>
      </c>
      <c r="U35" s="30">
        <f t="shared" ref="U35:U66" si="43">$B$12*SIN(RADIANS(DEGREES(ACOS($B$8))-S35))</f>
        <v>0</v>
      </c>
      <c r="V35" s="30">
        <f t="shared" si="25"/>
        <v>4.5441636273249157</v>
      </c>
      <c r="W35" s="30">
        <f t="shared" ref="W35:W66" si="44">V35*$B$2</f>
        <v>45.441636273249159</v>
      </c>
      <c r="X35" s="30">
        <f t="shared" si="27"/>
        <v>1149.6733977132037</v>
      </c>
      <c r="Y35" s="30">
        <f t="shared" ref="Y35:Y66" si="45">(($B$6^2)-(I35*$B$2*$B$5)-(X35*$B$2*$B$4))/$B$6</f>
        <v>230.46074175041727</v>
      </c>
      <c r="Z35" s="30">
        <f t="shared" ref="Z35:Z66" si="46">(I35*$B$2*$B$4+(X35*$B$2*$B$5*$B$9))/$B$6</f>
        <v>-5.7034912264738891</v>
      </c>
      <c r="AA35" s="32">
        <f t="shared" si="28"/>
        <v>230.53130655145947</v>
      </c>
      <c r="AB35" s="13">
        <f t="shared" ref="AB35:AB66" si="47">Y35+($B$3-Y35)*((2*$B$2)/(2*$B$2+$B$15))</f>
        <v>235.76409663267202</v>
      </c>
      <c r="AC35" s="13">
        <f t="shared" ref="AC35:AC66" si="48">SQRT(AB35^2+Z35^2)</f>
        <v>235.83307459555027</v>
      </c>
      <c r="AD35" s="14">
        <f t="shared" ref="AD35:AD66" si="49">2*$B$7*(C35/1000)/$B$1</f>
        <v>1.2E-2</v>
      </c>
      <c r="AE35" s="13">
        <f t="shared" ref="AE35:AE66" si="50">(AC35-AA35)/($B$2*AD35)</f>
        <v>44.181400367423393</v>
      </c>
      <c r="AF35" s="13">
        <f t="shared" si="15"/>
        <v>42.629830222544761</v>
      </c>
      <c r="AG35" s="13">
        <f t="shared" ref="AG35:AG66" si="51">(F35)*SIN(RADIANS(S35))</f>
        <v>4.5441636273249157</v>
      </c>
      <c r="AH35" s="48">
        <f t="shared" ref="AH35:AH66" si="52">AF35+$B$13+(V35*$B$9)</f>
        <v>47.173993849869674</v>
      </c>
      <c r="AI35" s="51">
        <f t="shared" si="30"/>
        <v>11.935020444017027</v>
      </c>
    </row>
    <row r="36" spans="2:35">
      <c r="B36" s="20"/>
      <c r="C36" s="18">
        <v>185</v>
      </c>
      <c r="D36" s="16">
        <f t="shared" si="31"/>
        <v>6.1666666666666667E-3</v>
      </c>
      <c r="E36" s="16">
        <f t="shared" si="32"/>
        <v>6.1666666666666667E-3</v>
      </c>
      <c r="F36" s="27">
        <f>'DTx Zero Imp'!G38</f>
        <v>40.634369991573919</v>
      </c>
      <c r="G36" s="21">
        <f t="shared" si="17"/>
        <v>-406.34369991573919</v>
      </c>
      <c r="H36" s="22">
        <f t="shared" si="33"/>
        <v>0</v>
      </c>
      <c r="I36" s="26">
        <f t="shared" si="34"/>
        <v>-10280.495607868201</v>
      </c>
      <c r="J36" s="21">
        <f t="shared" si="35"/>
        <v>0</v>
      </c>
      <c r="K36" s="28">
        <f t="shared" si="36"/>
        <v>252.74942138505196</v>
      </c>
      <c r="L36" s="29">
        <f t="shared" si="37"/>
        <v>-0.25057861494803912</v>
      </c>
      <c r="M36" s="29">
        <f t="shared" si="20"/>
        <v>-5.6803697899396571E-2</v>
      </c>
      <c r="N36" s="5">
        <f t="shared" si="38"/>
        <v>-4.8283143214487083</v>
      </c>
      <c r="O36" s="21">
        <f t="shared" si="39"/>
        <v>231.07915558785584</v>
      </c>
      <c r="P36" s="21">
        <f t="shared" si="40"/>
        <v>-5.5644840693839317</v>
      </c>
      <c r="Q36" s="21">
        <f t="shared" si="22"/>
        <v>231.14614344642419</v>
      </c>
      <c r="R36" s="21">
        <f t="shared" si="23"/>
        <v>-1.379973414263109</v>
      </c>
      <c r="S36" s="33">
        <f t="shared" si="41"/>
        <v>6.2082877357118171</v>
      </c>
      <c r="T36" s="31">
        <f t="shared" si="42"/>
        <v>4.394329045403377</v>
      </c>
      <c r="U36" s="30">
        <f t="shared" si="43"/>
        <v>0</v>
      </c>
      <c r="V36" s="30">
        <f t="shared" si="25"/>
        <v>4.394329045403377</v>
      </c>
      <c r="W36" s="30">
        <f t="shared" si="44"/>
        <v>43.943290454033772</v>
      </c>
      <c r="X36" s="30">
        <f t="shared" si="27"/>
        <v>1111.7652484870544</v>
      </c>
      <c r="Y36" s="30">
        <f t="shared" si="45"/>
        <v>230.47739471463817</v>
      </c>
      <c r="Z36" s="30">
        <f t="shared" si="46"/>
        <v>-5.5494353448270664</v>
      </c>
      <c r="AA36" s="32">
        <f t="shared" si="28"/>
        <v>230.54419469397519</v>
      </c>
      <c r="AB36" s="13">
        <f t="shared" si="47"/>
        <v>235.77683125237036</v>
      </c>
      <c r="AC36" s="13">
        <f t="shared" si="48"/>
        <v>235.84213022285724</v>
      </c>
      <c r="AD36" s="14">
        <f t="shared" si="49"/>
        <v>1.2333333333333333E-2</v>
      </c>
      <c r="AE36" s="13">
        <f t="shared" si="50"/>
        <v>42.956234017962565</v>
      </c>
      <c r="AF36" s="13">
        <f t="shared" si="15"/>
        <v>41.448513173483256</v>
      </c>
      <c r="AG36" s="13">
        <f t="shared" si="51"/>
        <v>4.394329045403377</v>
      </c>
      <c r="AH36" s="48">
        <f t="shared" si="52"/>
        <v>45.842842218886631</v>
      </c>
      <c r="AI36" s="51">
        <f t="shared" si="30"/>
        <v>11.598239081378317</v>
      </c>
    </row>
    <row r="37" spans="2:35">
      <c r="B37" s="20"/>
      <c r="C37" s="18">
        <v>190</v>
      </c>
      <c r="D37" s="16">
        <f t="shared" si="31"/>
        <v>6.3333333333333332E-3</v>
      </c>
      <c r="E37" s="16">
        <f t="shared" si="32"/>
        <v>6.3333333333333332E-3</v>
      </c>
      <c r="F37" s="27">
        <f>'DTx Zero Imp'!G39</f>
        <v>39.565044465479872</v>
      </c>
      <c r="G37" s="21">
        <f t="shared" si="17"/>
        <v>-395.65044465479872</v>
      </c>
      <c r="H37" s="22">
        <f t="shared" si="33"/>
        <v>0</v>
      </c>
      <c r="I37" s="26">
        <f t="shared" si="34"/>
        <v>-10009.956249766408</v>
      </c>
      <c r="J37" s="21">
        <f t="shared" si="35"/>
        <v>0</v>
      </c>
      <c r="K37" s="28">
        <f t="shared" si="36"/>
        <v>252.74942138505196</v>
      </c>
      <c r="L37" s="29">
        <f t="shared" si="37"/>
        <v>-0.25057861494803918</v>
      </c>
      <c r="M37" s="29">
        <f t="shared" si="20"/>
        <v>-5.6803697899396585E-2</v>
      </c>
      <c r="N37" s="5">
        <f t="shared" si="38"/>
        <v>-4.8283143214487101</v>
      </c>
      <c r="O37" s="21">
        <f t="shared" si="39"/>
        <v>231.07549359870171</v>
      </c>
      <c r="P37" s="21">
        <f t="shared" si="40"/>
        <v>-5.4180502780843556</v>
      </c>
      <c r="Q37" s="21">
        <f t="shared" si="22"/>
        <v>231.13900365515875</v>
      </c>
      <c r="R37" s="21">
        <f t="shared" si="23"/>
        <v>-1.3436661329451809</v>
      </c>
      <c r="S37" s="33">
        <f t="shared" si="41"/>
        <v>6.171980454393891</v>
      </c>
      <c r="T37" s="31">
        <f t="shared" si="42"/>
        <v>4.2537633460954751</v>
      </c>
      <c r="U37" s="30">
        <f t="shared" si="43"/>
        <v>0</v>
      </c>
      <c r="V37" s="30">
        <f t="shared" si="25"/>
        <v>4.2537633460954751</v>
      </c>
      <c r="W37" s="30">
        <f t="shared" si="44"/>
        <v>42.537633460954751</v>
      </c>
      <c r="X37" s="30">
        <f t="shared" si="27"/>
        <v>1076.2021265621552</v>
      </c>
      <c r="Y37" s="30">
        <f t="shared" si="45"/>
        <v>230.49298183884952</v>
      </c>
      <c r="Z37" s="30">
        <f t="shared" si="46"/>
        <v>-5.4034829317923343</v>
      </c>
      <c r="AA37" s="32">
        <f t="shared" si="28"/>
        <v>230.55631048565638</v>
      </c>
      <c r="AB37" s="13">
        <f t="shared" si="47"/>
        <v>235.78875081794374</v>
      </c>
      <c r="AC37" s="13">
        <f t="shared" si="48"/>
        <v>235.85065749342428</v>
      </c>
      <c r="AD37" s="14">
        <f t="shared" si="49"/>
        <v>1.2666666666666666E-2</v>
      </c>
      <c r="AE37" s="13">
        <f t="shared" si="50"/>
        <v>41.797476377114982</v>
      </c>
      <c r="AF37" s="13">
        <f t="shared" si="15"/>
        <v>40.331181451836514</v>
      </c>
      <c r="AG37" s="13">
        <f t="shared" si="51"/>
        <v>4.2537633460954751</v>
      </c>
      <c r="AH37" s="48">
        <f t="shared" si="52"/>
        <v>44.584944797931989</v>
      </c>
      <c r="AI37" s="51">
        <f t="shared" si="30"/>
        <v>11.279991033876794</v>
      </c>
    </row>
    <row r="38" spans="2:35">
      <c r="B38" s="20"/>
      <c r="C38" s="18">
        <v>195</v>
      </c>
      <c r="D38" s="16">
        <f t="shared" si="31"/>
        <v>6.5000000000000006E-3</v>
      </c>
      <c r="E38" s="16">
        <f t="shared" si="32"/>
        <v>6.5000000000000006E-3</v>
      </c>
      <c r="F38" s="27">
        <f>'DTx Zero Imp'!G40</f>
        <v>38.550556145852177</v>
      </c>
      <c r="G38" s="21">
        <f t="shared" si="17"/>
        <v>-385.50556145852175</v>
      </c>
      <c r="H38" s="22">
        <f t="shared" si="33"/>
        <v>0</v>
      </c>
      <c r="I38" s="26">
        <f t="shared" si="34"/>
        <v>-9753.2907049006008</v>
      </c>
      <c r="J38" s="21">
        <f t="shared" si="35"/>
        <v>0</v>
      </c>
      <c r="K38" s="28">
        <f t="shared" si="36"/>
        <v>252.74942138505196</v>
      </c>
      <c r="L38" s="29">
        <f t="shared" si="37"/>
        <v>-0.25057861494803918</v>
      </c>
      <c r="M38" s="29">
        <f t="shared" si="20"/>
        <v>-5.6803697899396585E-2</v>
      </c>
      <c r="N38" s="5">
        <f t="shared" si="38"/>
        <v>-4.8283143214487101</v>
      </c>
      <c r="O38" s="21">
        <f t="shared" si="39"/>
        <v>231.07201940386321</v>
      </c>
      <c r="P38" s="21">
        <f t="shared" si="40"/>
        <v>-5.2791259119796274</v>
      </c>
      <c r="Q38" s="21">
        <f t="shared" si="22"/>
        <v>231.13231561548002</v>
      </c>
      <c r="R38" s="21">
        <f t="shared" si="23"/>
        <v>-1.3092206971594591</v>
      </c>
      <c r="S38" s="33">
        <f t="shared" si="41"/>
        <v>6.137535018608169</v>
      </c>
      <c r="T38" s="31">
        <f t="shared" si="42"/>
        <v>4.1216500148709816</v>
      </c>
      <c r="U38" s="30">
        <f t="shared" si="43"/>
        <v>0</v>
      </c>
      <c r="V38" s="30">
        <f t="shared" si="25"/>
        <v>4.1216500148709816</v>
      </c>
      <c r="W38" s="30">
        <f t="shared" si="44"/>
        <v>41.216500148709812</v>
      </c>
      <c r="X38" s="30">
        <f t="shared" si="27"/>
        <v>1042.7774537623584</v>
      </c>
      <c r="Y38" s="30">
        <f t="shared" si="45"/>
        <v>230.50759928729485</v>
      </c>
      <c r="Z38" s="30">
        <f t="shared" si="46"/>
        <v>-5.2650109981548487</v>
      </c>
      <c r="AA38" s="32">
        <f t="shared" si="28"/>
        <v>230.56772035565339</v>
      </c>
      <c r="AB38" s="13">
        <f t="shared" si="47"/>
        <v>235.7999288667549</v>
      </c>
      <c r="AC38" s="13">
        <f t="shared" si="48"/>
        <v>235.85870090878004</v>
      </c>
      <c r="AD38" s="14">
        <f t="shared" si="49"/>
        <v>1.3000000000000001E-2</v>
      </c>
      <c r="AE38" s="13">
        <f t="shared" si="50"/>
        <v>40.699850408666492</v>
      </c>
      <c r="AF38" s="13">
        <f t="shared" si="15"/>
        <v>39.272754383729328</v>
      </c>
      <c r="AG38" s="13">
        <f t="shared" si="51"/>
        <v>4.1216500148709816</v>
      </c>
      <c r="AH38" s="48">
        <f t="shared" si="52"/>
        <v>43.394404398600308</v>
      </c>
      <c r="AI38" s="51">
        <f t="shared" si="30"/>
        <v>10.978784312845876</v>
      </c>
    </row>
    <row r="39" spans="2:35">
      <c r="B39" s="20"/>
      <c r="C39" s="18">
        <v>200</v>
      </c>
      <c r="D39" s="16">
        <f t="shared" si="31"/>
        <v>6.6666666666666671E-3</v>
      </c>
      <c r="E39" s="16">
        <f t="shared" si="32"/>
        <v>6.6666666666666671E-3</v>
      </c>
      <c r="F39" s="27">
        <f>'DTx Zero Imp'!G41</f>
        <v>37.586792242205874</v>
      </c>
      <c r="G39" s="21">
        <f t="shared" si="17"/>
        <v>-375.86792242205877</v>
      </c>
      <c r="H39" s="22">
        <f t="shared" si="33"/>
        <v>0</v>
      </c>
      <c r="I39" s="26">
        <f t="shared" si="34"/>
        <v>-9509.4584372780864</v>
      </c>
      <c r="J39" s="21">
        <f t="shared" si="35"/>
        <v>0</v>
      </c>
      <c r="K39" s="28">
        <f t="shared" si="36"/>
        <v>252.74942138505196</v>
      </c>
      <c r="L39" s="29">
        <f t="shared" si="37"/>
        <v>-0.25057861494803918</v>
      </c>
      <c r="M39" s="29">
        <f t="shared" si="20"/>
        <v>-5.6803697899396585E-2</v>
      </c>
      <c r="N39" s="5">
        <f t="shared" si="38"/>
        <v>-4.8283143214487101</v>
      </c>
      <c r="O39" s="21">
        <f t="shared" si="39"/>
        <v>231.06871891876662</v>
      </c>
      <c r="P39" s="21">
        <f t="shared" si="40"/>
        <v>-5.1471477641801373</v>
      </c>
      <c r="Q39" s="21">
        <f t="shared" si="22"/>
        <v>231.12603919261517</v>
      </c>
      <c r="R39" s="21">
        <f t="shared" si="23"/>
        <v>-1.2764974502722046</v>
      </c>
      <c r="S39" s="33">
        <f t="shared" si="41"/>
        <v>6.1048117717209145</v>
      </c>
      <c r="T39" s="31">
        <f t="shared" si="42"/>
        <v>3.9972642714188589</v>
      </c>
      <c r="U39" s="30">
        <f t="shared" si="43"/>
        <v>0</v>
      </c>
      <c r="V39" s="30">
        <f t="shared" si="25"/>
        <v>3.9972642714188589</v>
      </c>
      <c r="W39" s="30">
        <f t="shared" si="44"/>
        <v>39.972642714188588</v>
      </c>
      <c r="X39" s="30">
        <f t="shared" si="27"/>
        <v>1011.3078606689713</v>
      </c>
      <c r="Y39" s="30">
        <f t="shared" si="45"/>
        <v>230.52133222705612</v>
      </c>
      <c r="Z39" s="30">
        <f t="shared" si="46"/>
        <v>-5.1334588190920343</v>
      </c>
      <c r="AA39" s="32">
        <f t="shared" si="28"/>
        <v>230.57848340897746</v>
      </c>
      <c r="AB39" s="13">
        <f t="shared" si="47"/>
        <v>235.81043052657233</v>
      </c>
      <c r="AC39" s="13">
        <f t="shared" si="48"/>
        <v>235.86630014602491</v>
      </c>
      <c r="AD39" s="14">
        <f t="shared" si="49"/>
        <v>1.3333333333333334E-2</v>
      </c>
      <c r="AE39" s="13">
        <f t="shared" si="50"/>
        <v>39.658625527855875</v>
      </c>
      <c r="AF39" s="13">
        <f t="shared" si="15"/>
        <v>38.268677015936547</v>
      </c>
      <c r="AG39" s="13">
        <f t="shared" si="51"/>
        <v>3.9972642714188589</v>
      </c>
      <c r="AH39" s="48">
        <f t="shared" si="52"/>
        <v>42.265941287355403</v>
      </c>
      <c r="AI39" s="51">
        <f t="shared" si="30"/>
        <v>10.693283145700917</v>
      </c>
    </row>
    <row r="40" spans="2:35">
      <c r="B40" s="20"/>
      <c r="C40" s="18">
        <v>205</v>
      </c>
      <c r="D40" s="16">
        <f t="shared" si="31"/>
        <v>6.8333333333333328E-3</v>
      </c>
      <c r="E40" s="16">
        <f t="shared" si="32"/>
        <v>6.8333333333333328E-3</v>
      </c>
      <c r="F40" s="27">
        <f>'DTx Zero Imp'!G42</f>
        <v>36.67004121190817</v>
      </c>
      <c r="G40" s="21">
        <f t="shared" si="17"/>
        <v>-366.7004121190817</v>
      </c>
      <c r="H40" s="22">
        <f t="shared" si="33"/>
        <v>0</v>
      </c>
      <c r="I40" s="26">
        <f t="shared" si="34"/>
        <v>-9277.5204266127676</v>
      </c>
      <c r="J40" s="21">
        <f t="shared" si="35"/>
        <v>0</v>
      </c>
      <c r="K40" s="28">
        <f t="shared" si="36"/>
        <v>252.74942138505196</v>
      </c>
      <c r="L40" s="29">
        <f t="shared" si="37"/>
        <v>-0.25057861494803912</v>
      </c>
      <c r="M40" s="29">
        <f t="shared" si="20"/>
        <v>-5.6803697899396571E-2</v>
      </c>
      <c r="N40" s="5">
        <f t="shared" si="38"/>
        <v>-4.8283143214487083</v>
      </c>
      <c r="O40" s="21">
        <f t="shared" si="39"/>
        <v>231.06557943294308</v>
      </c>
      <c r="P40" s="21">
        <f t="shared" si="40"/>
        <v>-5.0216075748098898</v>
      </c>
      <c r="Q40" s="21">
        <f t="shared" si="22"/>
        <v>231.12013876189397</v>
      </c>
      <c r="R40" s="21">
        <f t="shared" si="23"/>
        <v>-1.2453703645620517</v>
      </c>
      <c r="S40" s="33">
        <f t="shared" si="41"/>
        <v>6.0736846860107603</v>
      </c>
      <c r="T40" s="31">
        <f t="shared" si="42"/>
        <v>3.8799606840898808</v>
      </c>
      <c r="U40" s="30">
        <f t="shared" si="43"/>
        <v>0</v>
      </c>
      <c r="V40" s="30">
        <f t="shared" si="25"/>
        <v>3.8799606840898808</v>
      </c>
      <c r="W40" s="30">
        <f t="shared" si="44"/>
        <v>38.799606840898811</v>
      </c>
      <c r="X40" s="30">
        <f t="shared" si="27"/>
        <v>981.63005307473986</v>
      </c>
      <c r="Y40" s="30">
        <f t="shared" si="45"/>
        <v>230.534256333288</v>
      </c>
      <c r="Z40" s="30">
        <f t="shared" si="46"/>
        <v>-5.0083203450592153</v>
      </c>
      <c r="AA40" s="32">
        <f t="shared" si="28"/>
        <v>230.5886524003748</v>
      </c>
      <c r="AB40" s="13">
        <f t="shared" si="47"/>
        <v>235.82031366663199</v>
      </c>
      <c r="AC40" s="13">
        <f t="shared" si="48"/>
        <v>235.87349069047042</v>
      </c>
      <c r="AD40" s="14">
        <f t="shared" si="49"/>
        <v>1.3666666666666666E-2</v>
      </c>
      <c r="AE40" s="13">
        <f t="shared" si="50"/>
        <v>38.6695484641143</v>
      </c>
      <c r="AF40" s="13">
        <f t="shared" si="15"/>
        <v>37.314853651698549</v>
      </c>
      <c r="AG40" s="13">
        <f t="shared" si="51"/>
        <v>3.8799606840898808</v>
      </c>
      <c r="AH40" s="48">
        <f t="shared" si="52"/>
        <v>41.194814335788429</v>
      </c>
      <c r="AI40" s="51">
        <f t="shared" si="30"/>
        <v>10.422288026954472</v>
      </c>
    </row>
    <row r="41" spans="2:35">
      <c r="B41" s="20"/>
      <c r="C41" s="18">
        <v>210</v>
      </c>
      <c r="D41" s="16">
        <f t="shared" si="31"/>
        <v>7.0000000000000001E-3</v>
      </c>
      <c r="E41" s="16">
        <f t="shared" si="32"/>
        <v>7.0000000000000001E-3</v>
      </c>
      <c r="F41" s="27">
        <f>'DTx Zero Imp'!G43</f>
        <v>35.796944992577018</v>
      </c>
      <c r="G41" s="21">
        <f t="shared" si="17"/>
        <v>-357.96944992577016</v>
      </c>
      <c r="H41" s="22">
        <f t="shared" si="33"/>
        <v>0</v>
      </c>
      <c r="I41" s="26">
        <f t="shared" si="34"/>
        <v>-9056.6270831219863</v>
      </c>
      <c r="J41" s="21">
        <f t="shared" si="35"/>
        <v>0</v>
      </c>
      <c r="K41" s="28">
        <f t="shared" si="36"/>
        <v>252.74942138505196</v>
      </c>
      <c r="L41" s="29">
        <f t="shared" si="37"/>
        <v>-0.25057861494803912</v>
      </c>
      <c r="M41" s="29">
        <f t="shared" si="20"/>
        <v>-5.6803697899396571E-2</v>
      </c>
      <c r="N41" s="5">
        <f t="shared" si="38"/>
        <v>-4.8283143214487083</v>
      </c>
      <c r="O41" s="21">
        <f t="shared" si="39"/>
        <v>231.06258944644441</v>
      </c>
      <c r="P41" s="21">
        <f t="shared" si="40"/>
        <v>-4.902045489695368</v>
      </c>
      <c r="Q41" s="21">
        <f t="shared" si="22"/>
        <v>231.11458260282745</v>
      </c>
      <c r="R41" s="21">
        <f t="shared" si="23"/>
        <v>-1.2157254180373613</v>
      </c>
      <c r="S41" s="33">
        <f t="shared" si="41"/>
        <v>6.0440397394860694</v>
      </c>
      <c r="T41" s="31">
        <f t="shared" si="42"/>
        <v>3.7691627206912051</v>
      </c>
      <c r="U41" s="30">
        <f t="shared" si="43"/>
        <v>0</v>
      </c>
      <c r="V41" s="30">
        <f t="shared" si="25"/>
        <v>3.7691627206912051</v>
      </c>
      <c r="W41" s="30">
        <f t="shared" si="44"/>
        <v>37.691627206912052</v>
      </c>
      <c r="X41" s="30">
        <f t="shared" si="27"/>
        <v>953.59816833487491</v>
      </c>
      <c r="Y41" s="30">
        <f t="shared" si="45"/>
        <v>230.54643905655155</v>
      </c>
      <c r="Z41" s="30">
        <f t="shared" si="46"/>
        <v>-4.8891376962625985</v>
      </c>
      <c r="AA41" s="32">
        <f t="shared" si="28"/>
        <v>230.59827455787533</v>
      </c>
      <c r="AB41" s="13">
        <f t="shared" si="47"/>
        <v>235.82962986677472</v>
      </c>
      <c r="AC41" s="13">
        <f t="shared" si="48"/>
        <v>235.88030437175755</v>
      </c>
      <c r="AD41" s="14">
        <f t="shared" si="49"/>
        <v>1.4E-2</v>
      </c>
      <c r="AE41" s="13">
        <f t="shared" si="50"/>
        <v>37.728784384872981</v>
      </c>
      <c r="AF41" s="13">
        <f t="shared" si="15"/>
        <v>36.407591243491183</v>
      </c>
      <c r="AG41" s="13">
        <f t="shared" si="51"/>
        <v>3.7691627206912051</v>
      </c>
      <c r="AH41" s="48">
        <f t="shared" si="52"/>
        <v>40.176753964182389</v>
      </c>
      <c r="AI41" s="51">
        <f t="shared" si="30"/>
        <v>10.164718752938144</v>
      </c>
    </row>
    <row r="42" spans="2:35">
      <c r="B42" s="20"/>
      <c r="C42" s="18">
        <v>215</v>
      </c>
      <c r="D42" s="16">
        <f t="shared" si="31"/>
        <v>7.1666666666666667E-3</v>
      </c>
      <c r="E42" s="16">
        <f t="shared" si="32"/>
        <v>7.1666666666666667E-3</v>
      </c>
      <c r="F42" s="27">
        <f>'DTx Zero Imp'!G44</f>
        <v>34.964457899726398</v>
      </c>
      <c r="G42" s="21">
        <f t="shared" si="17"/>
        <v>-349.64457899726398</v>
      </c>
      <c r="H42" s="22">
        <f t="shared" si="33"/>
        <v>0</v>
      </c>
      <c r="I42" s="26">
        <f t="shared" si="34"/>
        <v>-8846.0078486307793</v>
      </c>
      <c r="J42" s="21">
        <f t="shared" si="35"/>
        <v>0</v>
      </c>
      <c r="K42" s="28">
        <f t="shared" si="36"/>
        <v>252.74942138505196</v>
      </c>
      <c r="L42" s="29">
        <f t="shared" si="37"/>
        <v>-0.25057861494803918</v>
      </c>
      <c r="M42" s="29">
        <f t="shared" si="20"/>
        <v>-5.6803697899396585E-2</v>
      </c>
      <c r="N42" s="5">
        <f t="shared" si="38"/>
        <v>-4.8283143214487101</v>
      </c>
      <c r="O42" s="21">
        <f t="shared" si="39"/>
        <v>231.05973852908525</v>
      </c>
      <c r="P42" s="21">
        <f t="shared" si="40"/>
        <v>-4.7880444317954769</v>
      </c>
      <c r="Q42" s="21">
        <f t="shared" si="22"/>
        <v>231.10934238712656</v>
      </c>
      <c r="R42" s="21">
        <f t="shared" si="23"/>
        <v>-1.1874591978709386</v>
      </c>
      <c r="S42" s="33">
        <f t="shared" si="41"/>
        <v>6.0157735193196489</v>
      </c>
      <c r="T42" s="31">
        <f t="shared" si="42"/>
        <v>3.6643538938817701</v>
      </c>
      <c r="U42" s="30">
        <f t="shared" si="43"/>
        <v>0</v>
      </c>
      <c r="V42" s="30">
        <f t="shared" si="25"/>
        <v>3.6643538938817701</v>
      </c>
      <c r="W42" s="30">
        <f t="shared" si="44"/>
        <v>36.643538938817699</v>
      </c>
      <c r="X42" s="30">
        <f t="shared" si="27"/>
        <v>927.08153515208789</v>
      </c>
      <c r="Y42" s="30">
        <f t="shared" si="45"/>
        <v>230.5579406946087</v>
      </c>
      <c r="Z42" s="30">
        <f t="shared" si="46"/>
        <v>-4.7754955644125063</v>
      </c>
      <c r="AA42" s="32">
        <f t="shared" si="28"/>
        <v>230.60739228226061</v>
      </c>
      <c r="AB42" s="13">
        <f t="shared" si="47"/>
        <v>235.83842523705371</v>
      </c>
      <c r="AC42" s="13">
        <f t="shared" si="48"/>
        <v>235.88676982013871</v>
      </c>
      <c r="AD42" s="14">
        <f t="shared" si="49"/>
        <v>1.4333333333333333E-2</v>
      </c>
      <c r="AE42" s="13">
        <f t="shared" si="50"/>
        <v>36.832866543335612</v>
      </c>
      <c r="AF42" s="13">
        <f t="shared" si="15"/>
        <v>35.543550975290863</v>
      </c>
      <c r="AG42" s="13">
        <f t="shared" si="51"/>
        <v>3.6643538938817701</v>
      </c>
      <c r="AH42" s="48">
        <f t="shared" si="52"/>
        <v>39.20790486917263</v>
      </c>
      <c r="AI42" s="51">
        <f t="shared" si="30"/>
        <v>9.9195999319006756</v>
      </c>
    </row>
    <row r="43" spans="2:35">
      <c r="B43" s="20"/>
      <c r="C43" s="18">
        <v>220</v>
      </c>
      <c r="D43" s="16">
        <f t="shared" si="31"/>
        <v>7.3333333333333332E-3</v>
      </c>
      <c r="E43" s="16">
        <f t="shared" si="32"/>
        <v>7.3333333333333332E-3</v>
      </c>
      <c r="F43" s="27">
        <f>'DTx Zero Imp'!G45</f>
        <v>34.16981112927806</v>
      </c>
      <c r="G43" s="21">
        <f t="shared" si="17"/>
        <v>-341.6981112927806</v>
      </c>
      <c r="H43" s="22">
        <f t="shared" si="33"/>
        <v>0</v>
      </c>
      <c r="I43" s="26">
        <f t="shared" si="34"/>
        <v>-8644.96221570735</v>
      </c>
      <c r="J43" s="21">
        <f t="shared" si="35"/>
        <v>0</v>
      </c>
      <c r="K43" s="28">
        <f t="shared" si="36"/>
        <v>252.74942138505196</v>
      </c>
      <c r="L43" s="29">
        <f t="shared" si="37"/>
        <v>-0.25057861494803912</v>
      </c>
      <c r="M43" s="29">
        <f t="shared" si="20"/>
        <v>-5.6803697899396571E-2</v>
      </c>
      <c r="N43" s="5">
        <f t="shared" si="38"/>
        <v>-4.8283143214487083</v>
      </c>
      <c r="O43" s="21">
        <f t="shared" si="39"/>
        <v>231.05701719887875</v>
      </c>
      <c r="P43" s="21">
        <f t="shared" si="40"/>
        <v>-4.6792252401637597</v>
      </c>
      <c r="Q43" s="21">
        <f t="shared" si="22"/>
        <v>231.10439274425559</v>
      </c>
      <c r="R43" s="21">
        <f t="shared" si="23"/>
        <v>-1.1604776943747428</v>
      </c>
      <c r="S43" s="33">
        <f t="shared" si="41"/>
        <v>5.9887920158234511</v>
      </c>
      <c r="T43" s="31">
        <f t="shared" si="42"/>
        <v>3.5650702262649445</v>
      </c>
      <c r="U43" s="30">
        <f t="shared" si="43"/>
        <v>0</v>
      </c>
      <c r="V43" s="30">
        <f t="shared" si="25"/>
        <v>3.5650702262649445</v>
      </c>
      <c r="W43" s="30">
        <f t="shared" si="44"/>
        <v>35.650702262649446</v>
      </c>
      <c r="X43" s="30">
        <f t="shared" si="27"/>
        <v>901.96276724503093</v>
      </c>
      <c r="Y43" s="30">
        <f t="shared" si="45"/>
        <v>230.56881530269087</v>
      </c>
      <c r="Z43" s="30">
        <f t="shared" si="46"/>
        <v>-4.6670163774894773</v>
      </c>
      <c r="AA43" s="32">
        <f t="shared" si="28"/>
        <v>230.61604374360888</v>
      </c>
      <c r="AB43" s="13">
        <f t="shared" si="47"/>
        <v>235.84674111382242</v>
      </c>
      <c r="AC43" s="13">
        <f t="shared" si="48"/>
        <v>235.89291285640212</v>
      </c>
      <c r="AD43" s="14">
        <f t="shared" si="49"/>
        <v>1.4666666666666666E-2</v>
      </c>
      <c r="AE43" s="13">
        <f t="shared" si="50"/>
        <v>35.978653041772063</v>
      </c>
      <c r="AF43" s="13">
        <f t="shared" si="15"/>
        <v>34.719706682131033</v>
      </c>
      <c r="AG43" s="13">
        <f t="shared" si="51"/>
        <v>3.5650702262649445</v>
      </c>
      <c r="AH43" s="48">
        <f t="shared" si="52"/>
        <v>38.284776908395976</v>
      </c>
      <c r="AI43" s="51">
        <f t="shared" si="30"/>
        <v>9.6860485578241828</v>
      </c>
    </row>
    <row r="44" spans="2:35">
      <c r="B44" s="20"/>
      <c r="C44" s="18">
        <v>225</v>
      </c>
      <c r="D44" s="16">
        <f t="shared" si="31"/>
        <v>7.5000000000000006E-3</v>
      </c>
      <c r="E44" s="16">
        <f t="shared" si="32"/>
        <v>7.5000000000000006E-3</v>
      </c>
      <c r="F44" s="27">
        <f>'DTx Zero Imp'!G46</f>
        <v>33.410481993071883</v>
      </c>
      <c r="G44" s="21">
        <f t="shared" si="17"/>
        <v>-334.1048199307188</v>
      </c>
      <c r="H44" s="22">
        <f t="shared" si="33"/>
        <v>0</v>
      </c>
      <c r="I44" s="26">
        <f t="shared" si="34"/>
        <v>-8452.8519442471861</v>
      </c>
      <c r="J44" s="21">
        <f t="shared" si="35"/>
        <v>0</v>
      </c>
      <c r="K44" s="28">
        <f t="shared" si="36"/>
        <v>252.74942138505196</v>
      </c>
      <c r="L44" s="29">
        <f t="shared" si="37"/>
        <v>-0.25057861494803912</v>
      </c>
      <c r="M44" s="29">
        <f t="shared" si="20"/>
        <v>-5.6803697899396571E-2</v>
      </c>
      <c r="N44" s="5">
        <f t="shared" si="38"/>
        <v>-4.8283143214487083</v>
      </c>
      <c r="O44" s="21">
        <f t="shared" si="39"/>
        <v>231.05441681668145</v>
      </c>
      <c r="P44" s="21">
        <f t="shared" si="40"/>
        <v>-4.5752424570490096</v>
      </c>
      <c r="Q44" s="21">
        <f t="shared" si="22"/>
        <v>231.09971089128942</v>
      </c>
      <c r="R44" s="21">
        <f t="shared" si="23"/>
        <v>-1.1346952558560786</v>
      </c>
      <c r="S44" s="33">
        <f t="shared" si="41"/>
        <v>5.9630095773047866</v>
      </c>
      <c r="T44" s="31">
        <f t="shared" si="42"/>
        <v>3.4708938128321312</v>
      </c>
      <c r="U44" s="30">
        <f t="shared" si="43"/>
        <v>0</v>
      </c>
      <c r="V44" s="30">
        <f t="shared" si="25"/>
        <v>3.4708938128321312</v>
      </c>
      <c r="W44" s="30">
        <f t="shared" si="44"/>
        <v>34.708938128321314</v>
      </c>
      <c r="X44" s="30">
        <f t="shared" si="27"/>
        <v>878.13613464652917</v>
      </c>
      <c r="Y44" s="30">
        <f t="shared" si="45"/>
        <v>230.57911146970466</v>
      </c>
      <c r="Z44" s="30">
        <f t="shared" si="46"/>
        <v>-4.5633561088907912</v>
      </c>
      <c r="AA44" s="32">
        <f t="shared" si="28"/>
        <v>230.62426339207036</v>
      </c>
      <c r="AB44" s="13">
        <f t="shared" si="47"/>
        <v>235.85461465330357</v>
      </c>
      <c r="AC44" s="13">
        <f t="shared" si="48"/>
        <v>235.898756826387</v>
      </c>
      <c r="AD44" s="14">
        <f t="shared" si="49"/>
        <v>1.5000000000000001E-2</v>
      </c>
      <c r="AE44" s="13">
        <f t="shared" si="50"/>
        <v>35.163289562110926</v>
      </c>
      <c r="AF44" s="13">
        <f t="shared" si="15"/>
        <v>33.933309004399327</v>
      </c>
      <c r="AG44" s="13">
        <f t="shared" si="51"/>
        <v>3.4708938128321312</v>
      </c>
      <c r="AH44" s="48">
        <f t="shared" si="52"/>
        <v>37.404202817231457</v>
      </c>
      <c r="AI44" s="51">
        <f t="shared" si="30"/>
        <v>9.4632633127595582</v>
      </c>
    </row>
    <row r="45" spans="2:35">
      <c r="B45" s="20"/>
      <c r="C45" s="18">
        <v>230</v>
      </c>
      <c r="D45" s="16">
        <f t="shared" si="31"/>
        <v>7.6666666666666671E-3</v>
      </c>
      <c r="E45" s="16">
        <f t="shared" si="32"/>
        <v>7.6666666666666671E-3</v>
      </c>
      <c r="F45" s="27">
        <f>'DTx Zero Imp'!G47</f>
        <v>32.684167167135541</v>
      </c>
      <c r="G45" s="21">
        <f t="shared" si="17"/>
        <v>-326.84167167135541</v>
      </c>
      <c r="H45" s="22">
        <f t="shared" si="33"/>
        <v>0</v>
      </c>
      <c r="I45" s="26">
        <f t="shared" si="34"/>
        <v>-8269.0942932852922</v>
      </c>
      <c r="J45" s="21">
        <f t="shared" si="35"/>
        <v>0</v>
      </c>
      <c r="K45" s="28">
        <f t="shared" si="36"/>
        <v>252.74942138505196</v>
      </c>
      <c r="L45" s="29">
        <f t="shared" si="37"/>
        <v>-0.25057861494803918</v>
      </c>
      <c r="M45" s="29">
        <f t="shared" si="20"/>
        <v>-5.6803697899396585E-2</v>
      </c>
      <c r="N45" s="5">
        <f t="shared" si="38"/>
        <v>-4.8283143214487101</v>
      </c>
      <c r="O45" s="21">
        <f t="shared" si="39"/>
        <v>231.05192949457967</v>
      </c>
      <c r="P45" s="21">
        <f t="shared" si="40"/>
        <v>-4.4757806645044669</v>
      </c>
      <c r="Q45" s="21">
        <f t="shared" si="22"/>
        <v>231.09527631633878</v>
      </c>
      <c r="R45" s="21">
        <f t="shared" si="23"/>
        <v>-1.1100336798586161</v>
      </c>
      <c r="S45" s="33">
        <f t="shared" si="41"/>
        <v>5.9383480013073262</v>
      </c>
      <c r="T45" s="31">
        <f t="shared" si="42"/>
        <v>3.3814472999803389</v>
      </c>
      <c r="U45" s="30">
        <f t="shared" si="43"/>
        <v>0</v>
      </c>
      <c r="V45" s="30">
        <f t="shared" si="25"/>
        <v>3.3814472999803389</v>
      </c>
      <c r="W45" s="30">
        <f t="shared" si="44"/>
        <v>33.814472999803385</v>
      </c>
      <c r="X45" s="30">
        <f t="shared" si="27"/>
        <v>855.50616689502579</v>
      </c>
      <c r="Y45" s="30">
        <f t="shared" si="45"/>
        <v>230.58887298266367</v>
      </c>
      <c r="Z45" s="30">
        <f t="shared" si="46"/>
        <v>-4.4642006329467048</v>
      </c>
      <c r="AA45" s="32">
        <f t="shared" si="28"/>
        <v>230.63208239684738</v>
      </c>
      <c r="AB45" s="13">
        <f t="shared" si="47"/>
        <v>235.86207933968399</v>
      </c>
      <c r="AC45" s="13">
        <f t="shared" si="48"/>
        <v>235.90432288902758</v>
      </c>
      <c r="AD45" s="14">
        <f t="shared" si="49"/>
        <v>1.5333333333333334E-2</v>
      </c>
      <c r="AE45" s="13">
        <f t="shared" si="50"/>
        <v>34.384177122914359</v>
      </c>
      <c r="AF45" s="13">
        <f t="shared" si="15"/>
        <v>33.181854373247745</v>
      </c>
      <c r="AG45" s="13">
        <f t="shared" si="51"/>
        <v>3.3814472999803389</v>
      </c>
      <c r="AH45" s="48">
        <f t="shared" si="52"/>
        <v>36.563301673228082</v>
      </c>
      <c r="AI45" s="51">
        <f t="shared" si="30"/>
        <v>9.2505153233267041</v>
      </c>
    </row>
    <row r="46" spans="2:35">
      <c r="B46" s="20"/>
      <c r="C46" s="18">
        <v>235</v>
      </c>
      <c r="D46" s="16">
        <f t="shared" si="31"/>
        <v>7.8333333333333328E-3</v>
      </c>
      <c r="E46" s="16">
        <f t="shared" si="32"/>
        <v>7.8333333333333328E-3</v>
      </c>
      <c r="F46" s="27">
        <f>'DTx Zero Imp'!G48</f>
        <v>31.988759355068833</v>
      </c>
      <c r="G46" s="21">
        <f t="shared" si="17"/>
        <v>-319.88759355068834</v>
      </c>
      <c r="H46" s="22">
        <f t="shared" si="33"/>
        <v>0</v>
      </c>
      <c r="I46" s="26">
        <f t="shared" si="34"/>
        <v>-8093.1561168324151</v>
      </c>
      <c r="J46" s="21">
        <f t="shared" si="35"/>
        <v>0</v>
      </c>
      <c r="K46" s="28">
        <f t="shared" si="36"/>
        <v>252.74942138505196</v>
      </c>
      <c r="L46" s="29">
        <f t="shared" si="37"/>
        <v>-0.25057861494803918</v>
      </c>
      <c r="M46" s="29">
        <f t="shared" si="20"/>
        <v>-5.6803697899396585E-2</v>
      </c>
      <c r="N46" s="5">
        <f t="shared" si="38"/>
        <v>-4.8283143214487101</v>
      </c>
      <c r="O46" s="21">
        <f t="shared" si="39"/>
        <v>231.0495480159716</v>
      </c>
      <c r="P46" s="21">
        <f t="shared" si="40"/>
        <v>-4.3805512886639466</v>
      </c>
      <c r="Q46" s="21">
        <f t="shared" si="22"/>
        <v>231.09107050679691</v>
      </c>
      <c r="R46" s="21">
        <f t="shared" si="23"/>
        <v>-1.0864214204641955</v>
      </c>
      <c r="S46" s="33">
        <f t="shared" si="41"/>
        <v>5.9147357419129056</v>
      </c>
      <c r="T46" s="31">
        <f t="shared" si="42"/>
        <v>3.2963891333928781</v>
      </c>
      <c r="U46" s="30">
        <f t="shared" si="43"/>
        <v>0</v>
      </c>
      <c r="V46" s="30">
        <f t="shared" si="25"/>
        <v>3.2963891333928781</v>
      </c>
      <c r="W46" s="30">
        <f t="shared" si="44"/>
        <v>32.963891333928778</v>
      </c>
      <c r="X46" s="30">
        <f t="shared" si="27"/>
        <v>833.98645074839817</v>
      </c>
      <c r="Y46" s="30">
        <f t="shared" si="45"/>
        <v>230.59813939752721</v>
      </c>
      <c r="Z46" s="30">
        <f t="shared" si="46"/>
        <v>-4.3692625454705887</v>
      </c>
      <c r="AA46" s="32">
        <f t="shared" si="28"/>
        <v>230.63952902482401</v>
      </c>
      <c r="AB46" s="13">
        <f t="shared" si="47"/>
        <v>235.86916542163846</v>
      </c>
      <c r="AC46" s="13">
        <f t="shared" si="48"/>
        <v>235.90963026525964</v>
      </c>
      <c r="AD46" s="14">
        <f t="shared" si="49"/>
        <v>1.5666666666666666E-2</v>
      </c>
      <c r="AE46" s="13">
        <f t="shared" si="50"/>
        <v>33.638944087886955</v>
      </c>
      <c r="AF46" s="13">
        <f t="shared" si="15"/>
        <v>32.463058082867313</v>
      </c>
      <c r="AG46" s="13">
        <f t="shared" si="51"/>
        <v>3.2963891333928781</v>
      </c>
      <c r="AH46" s="48">
        <f t="shared" si="52"/>
        <v>35.759447216260192</v>
      </c>
      <c r="AI46" s="51">
        <f t="shared" si="30"/>
        <v>9.0471401457138292</v>
      </c>
    </row>
    <row r="47" spans="2:35">
      <c r="B47" s="20"/>
      <c r="C47" s="18">
        <v>240</v>
      </c>
      <c r="D47" s="16">
        <f t="shared" si="31"/>
        <v>8.0000000000000002E-3</v>
      </c>
      <c r="E47" s="16">
        <f t="shared" si="32"/>
        <v>8.0000000000000002E-3</v>
      </c>
      <c r="F47" s="27">
        <f>'DTx Zero Imp'!G49</f>
        <v>31.322326868504895</v>
      </c>
      <c r="G47" s="21">
        <f t="shared" si="17"/>
        <v>-313.22326868504894</v>
      </c>
      <c r="H47" s="22">
        <f t="shared" si="33"/>
        <v>0</v>
      </c>
      <c r="I47" s="26">
        <f t="shared" si="34"/>
        <v>-7924.5486977317387</v>
      </c>
      <c r="J47" s="21">
        <f t="shared" si="35"/>
        <v>0</v>
      </c>
      <c r="K47" s="28">
        <f t="shared" si="36"/>
        <v>252.74942138505196</v>
      </c>
      <c r="L47" s="29">
        <f t="shared" si="37"/>
        <v>-0.25057861494803918</v>
      </c>
      <c r="M47" s="29">
        <f t="shared" si="20"/>
        <v>-5.6803697899396585E-2</v>
      </c>
      <c r="N47" s="5">
        <f t="shared" si="38"/>
        <v>-4.8283143214487101</v>
      </c>
      <c r="O47" s="21">
        <f t="shared" si="39"/>
        <v>231.04726576563885</v>
      </c>
      <c r="P47" s="21">
        <f t="shared" si="40"/>
        <v>-4.289289803483447</v>
      </c>
      <c r="Q47" s="21">
        <f t="shared" si="22"/>
        <v>231.08707671524175</v>
      </c>
      <c r="R47" s="21">
        <f t="shared" si="23"/>
        <v>-1.0637928947209456</v>
      </c>
      <c r="S47" s="33">
        <f t="shared" si="41"/>
        <v>5.8921072161696557</v>
      </c>
      <c r="T47" s="31">
        <f t="shared" si="42"/>
        <v>3.215409453517228</v>
      </c>
      <c r="U47" s="30">
        <f t="shared" si="43"/>
        <v>0</v>
      </c>
      <c r="V47" s="30">
        <f t="shared" si="25"/>
        <v>3.215409453517228</v>
      </c>
      <c r="W47" s="30">
        <f t="shared" si="44"/>
        <v>32.154094535172277</v>
      </c>
      <c r="X47" s="30">
        <f t="shared" si="27"/>
        <v>813.49859173985863</v>
      </c>
      <c r="Y47" s="30">
        <f t="shared" si="45"/>
        <v>230.60694653134649</v>
      </c>
      <c r="Z47" s="30">
        <f t="shared" si="46"/>
        <v>-4.2782783815567864</v>
      </c>
      <c r="AA47" s="32">
        <f t="shared" si="28"/>
        <v>230.64662896825828</v>
      </c>
      <c r="AB47" s="13">
        <f t="shared" si="47"/>
        <v>235.87590028867672</v>
      </c>
      <c r="AC47" s="13">
        <f t="shared" si="48"/>
        <v>235.91469645383236</v>
      </c>
      <c r="AD47" s="14">
        <f t="shared" si="49"/>
        <v>1.6E-2</v>
      </c>
      <c r="AE47" s="13">
        <f t="shared" si="50"/>
        <v>32.925421784837994</v>
      </c>
      <c r="AF47" s="13">
        <f t="shared" si="15"/>
        <v>31.774830833778953</v>
      </c>
      <c r="AG47" s="13">
        <f t="shared" si="51"/>
        <v>3.215409453517228</v>
      </c>
      <c r="AH47" s="48">
        <f t="shared" si="52"/>
        <v>34.990240287296182</v>
      </c>
      <c r="AI47" s="51">
        <f t="shared" si="30"/>
        <v>8.8525307926859327</v>
      </c>
    </row>
    <row r="48" spans="2:35">
      <c r="B48" s="20"/>
      <c r="C48" s="18">
        <v>245</v>
      </c>
      <c r="D48" s="16">
        <f t="shared" si="31"/>
        <v>8.1666666666666658E-3</v>
      </c>
      <c r="E48" s="16">
        <f t="shared" si="32"/>
        <v>8.1666666666666658E-3</v>
      </c>
      <c r="F48" s="27">
        <f>'DTx Zero Imp'!G50</f>
        <v>30.683095707923162</v>
      </c>
      <c r="G48" s="21">
        <f t="shared" si="17"/>
        <v>-306.83095707923161</v>
      </c>
      <c r="H48" s="22">
        <f t="shared" si="33"/>
        <v>0</v>
      </c>
      <c r="I48" s="26">
        <f t="shared" si="34"/>
        <v>-7762.8232141045601</v>
      </c>
      <c r="J48" s="21">
        <f t="shared" si="35"/>
        <v>0</v>
      </c>
      <c r="K48" s="28">
        <f t="shared" si="36"/>
        <v>252.74942138505196</v>
      </c>
      <c r="L48" s="29">
        <f t="shared" si="37"/>
        <v>-0.25057861494803912</v>
      </c>
      <c r="M48" s="29">
        <f t="shared" si="20"/>
        <v>-5.6803697899396571E-2</v>
      </c>
      <c r="N48" s="5">
        <f t="shared" si="38"/>
        <v>-4.8283143214487083</v>
      </c>
      <c r="O48" s="21">
        <f t="shared" si="39"/>
        <v>231.04507666838094</v>
      </c>
      <c r="P48" s="21">
        <f t="shared" si="40"/>
        <v>-4.2017532768817452</v>
      </c>
      <c r="Q48" s="21">
        <f t="shared" si="22"/>
        <v>231.08327975709929</v>
      </c>
      <c r="R48" s="21">
        <f t="shared" si="23"/>
        <v>-1.0420878740297959</v>
      </c>
      <c r="S48" s="33">
        <f t="shared" si="41"/>
        <v>5.8704021954785039</v>
      </c>
      <c r="T48" s="31">
        <f t="shared" si="42"/>
        <v>3.1382265386334574</v>
      </c>
      <c r="U48" s="30">
        <f t="shared" si="43"/>
        <v>0</v>
      </c>
      <c r="V48" s="30">
        <f t="shared" si="25"/>
        <v>3.1382265386334574</v>
      </c>
      <c r="W48" s="30">
        <f t="shared" si="44"/>
        <v>31.382265386334574</v>
      </c>
      <c r="X48" s="30">
        <f t="shared" si="27"/>
        <v>793.97131427426473</v>
      </c>
      <c r="Y48" s="30">
        <f t="shared" si="45"/>
        <v>230.61532688798655</v>
      </c>
      <c r="Z48" s="30">
        <f t="shared" si="46"/>
        <v>-4.1910061739022035</v>
      </c>
      <c r="AA48" s="32">
        <f t="shared" si="28"/>
        <v>230.65340562931775</v>
      </c>
      <c r="AB48" s="13">
        <f t="shared" si="47"/>
        <v>235.88230879669561</v>
      </c>
      <c r="AC48" s="13">
        <f t="shared" si="48"/>
        <v>235.91953741903055</v>
      </c>
      <c r="AD48" s="14">
        <f t="shared" si="49"/>
        <v>1.6333333333333332E-2</v>
      </c>
      <c r="AE48" s="13">
        <f t="shared" si="50"/>
        <v>32.241623202323275</v>
      </c>
      <c r="AF48" s="13">
        <f t="shared" si="15"/>
        <v>31.115258235269362</v>
      </c>
      <c r="AG48" s="13">
        <f t="shared" si="51"/>
        <v>3.1382265386334574</v>
      </c>
      <c r="AH48" s="48">
        <f t="shared" si="52"/>
        <v>34.253484773902819</v>
      </c>
      <c r="AI48" s="51">
        <f t="shared" si="30"/>
        <v>8.666131647797414</v>
      </c>
    </row>
    <row r="49" spans="2:35">
      <c r="B49" s="20"/>
      <c r="C49" s="18">
        <v>250</v>
      </c>
      <c r="D49" s="16">
        <f t="shared" si="31"/>
        <v>8.3333333333333332E-3</v>
      </c>
      <c r="E49" s="16">
        <f t="shared" si="32"/>
        <v>8.3333333333333332E-3</v>
      </c>
      <c r="F49" s="27">
        <f>'DTx Zero Imp'!G51</f>
        <v>30.069433793764698</v>
      </c>
      <c r="G49" s="21">
        <f t="shared" si="17"/>
        <v>-300.69433793764699</v>
      </c>
      <c r="H49" s="22">
        <f t="shared" si="33"/>
        <v>0</v>
      </c>
      <c r="I49" s="26">
        <f t="shared" si="34"/>
        <v>-7607.5667498224684</v>
      </c>
      <c r="J49" s="21">
        <f t="shared" si="35"/>
        <v>0</v>
      </c>
      <c r="K49" s="28">
        <f t="shared" si="36"/>
        <v>252.74942138505196</v>
      </c>
      <c r="L49" s="29">
        <f t="shared" si="37"/>
        <v>-0.25057861494803912</v>
      </c>
      <c r="M49" s="29">
        <f t="shared" si="20"/>
        <v>-5.6803697899396571E-2</v>
      </c>
      <c r="N49" s="5">
        <f t="shared" si="38"/>
        <v>-4.8283143214487083</v>
      </c>
      <c r="O49" s="21">
        <f t="shared" si="39"/>
        <v>231.04297513501331</v>
      </c>
      <c r="P49" s="21">
        <f t="shared" si="40"/>
        <v>-4.1177182113441093</v>
      </c>
      <c r="Q49" s="21">
        <f t="shared" si="22"/>
        <v>231.07966583519723</v>
      </c>
      <c r="R49" s="21">
        <f t="shared" si="23"/>
        <v>-1.0212509485896639</v>
      </c>
      <c r="S49" s="33">
        <f t="shared" si="41"/>
        <v>5.8495652700383722</v>
      </c>
      <c r="T49" s="31">
        <f t="shared" si="42"/>
        <v>3.0645837126816979</v>
      </c>
      <c r="U49" s="30">
        <f t="shared" si="43"/>
        <v>0</v>
      </c>
      <c r="V49" s="30">
        <f t="shared" si="25"/>
        <v>3.0645837126816979</v>
      </c>
      <c r="W49" s="30">
        <f t="shared" si="44"/>
        <v>30.645837126816978</v>
      </c>
      <c r="X49" s="30">
        <f t="shared" si="27"/>
        <v>775.33967930846961</v>
      </c>
      <c r="Y49" s="30">
        <f t="shared" si="45"/>
        <v>230.62331002756738</v>
      </c>
      <c r="Z49" s="30">
        <f t="shared" si="46"/>
        <v>-4.1072233039994162</v>
      </c>
      <c r="AA49" s="32">
        <f t="shared" si="28"/>
        <v>230.65988036791396</v>
      </c>
      <c r="AB49" s="13">
        <f t="shared" si="47"/>
        <v>235.88841355049271</v>
      </c>
      <c r="AC49" s="13">
        <f t="shared" si="48"/>
        <v>235.92416775446554</v>
      </c>
      <c r="AD49" s="14">
        <f t="shared" si="49"/>
        <v>1.6666666666666666E-2</v>
      </c>
      <c r="AE49" s="13">
        <f t="shared" si="50"/>
        <v>31.58572431930952</v>
      </c>
      <c r="AF49" s="13">
        <f t="shared" si="15"/>
        <v>30.482582839706723</v>
      </c>
      <c r="AG49" s="13">
        <f t="shared" si="51"/>
        <v>3.0645837126816979</v>
      </c>
      <c r="AH49" s="48">
        <f t="shared" si="52"/>
        <v>33.547166552388418</v>
      </c>
      <c r="AI49" s="51">
        <f t="shared" si="30"/>
        <v>8.4874331377542696</v>
      </c>
    </row>
    <row r="50" spans="2:35">
      <c r="B50" s="20"/>
      <c r="C50" s="18">
        <v>255</v>
      </c>
      <c r="D50" s="16">
        <f t="shared" si="31"/>
        <v>8.5000000000000006E-3</v>
      </c>
      <c r="E50" s="16">
        <f t="shared" si="32"/>
        <v>8.5000000000000006E-3</v>
      </c>
      <c r="F50" s="27">
        <f>'DTx Zero Imp'!G52</f>
        <v>29.47983705271049</v>
      </c>
      <c r="G50" s="21">
        <f t="shared" si="17"/>
        <v>-294.79837052710491</v>
      </c>
      <c r="H50" s="22">
        <f t="shared" si="33"/>
        <v>0</v>
      </c>
      <c r="I50" s="26">
        <f t="shared" si="34"/>
        <v>-7458.3987743357538</v>
      </c>
      <c r="J50" s="21">
        <f t="shared" si="35"/>
        <v>0</v>
      </c>
      <c r="K50" s="28">
        <f t="shared" si="36"/>
        <v>252.74942138505196</v>
      </c>
      <c r="L50" s="29">
        <f t="shared" si="37"/>
        <v>-0.25057861494803918</v>
      </c>
      <c r="M50" s="29">
        <f t="shared" si="20"/>
        <v>-5.6803697899396585E-2</v>
      </c>
      <c r="N50" s="5">
        <f t="shared" si="38"/>
        <v>-4.8283143214487101</v>
      </c>
      <c r="O50" s="21">
        <f t="shared" si="39"/>
        <v>231.04095601471894</v>
      </c>
      <c r="P50" s="21">
        <f t="shared" si="40"/>
        <v>-4.0369786385726565</v>
      </c>
      <c r="Q50" s="21">
        <f t="shared" si="22"/>
        <v>231.07622238716726</v>
      </c>
      <c r="R50" s="21">
        <f t="shared" si="23"/>
        <v>-1.001231054869282</v>
      </c>
      <c r="S50" s="33">
        <f t="shared" si="41"/>
        <v>5.8295453763179923</v>
      </c>
      <c r="T50" s="31">
        <f t="shared" si="42"/>
        <v>2.9942466489583759</v>
      </c>
      <c r="U50" s="30">
        <f t="shared" si="43"/>
        <v>0</v>
      </c>
      <c r="V50" s="30">
        <f t="shared" si="25"/>
        <v>2.9942466489583759</v>
      </c>
      <c r="W50" s="30">
        <f t="shared" si="44"/>
        <v>29.942466489583758</v>
      </c>
      <c r="X50" s="30">
        <f t="shared" si="27"/>
        <v>757.54440218646914</v>
      </c>
      <c r="Y50" s="30">
        <f t="shared" si="45"/>
        <v>230.63092288804833</v>
      </c>
      <c r="Z50" s="30">
        <f t="shared" si="46"/>
        <v>-4.0267246060207196</v>
      </c>
      <c r="AA50" s="32">
        <f t="shared" si="28"/>
        <v>230.6660727182167</v>
      </c>
      <c r="AB50" s="13">
        <f t="shared" si="47"/>
        <v>235.89423514968402</v>
      </c>
      <c r="AC50" s="13">
        <f t="shared" si="48"/>
        <v>235.92860082640925</v>
      </c>
      <c r="AD50" s="14">
        <f t="shared" si="49"/>
        <v>1.7000000000000001E-2</v>
      </c>
      <c r="AE50" s="13">
        <f t="shared" si="50"/>
        <v>30.956047695250323</v>
      </c>
      <c r="AF50" s="13">
        <f t="shared" si="15"/>
        <v>29.875188350656654</v>
      </c>
      <c r="AG50" s="13">
        <f t="shared" si="51"/>
        <v>2.9942466489583759</v>
      </c>
      <c r="AH50" s="48">
        <f t="shared" si="52"/>
        <v>32.869434999615031</v>
      </c>
      <c r="AI50" s="51">
        <f t="shared" si="30"/>
        <v>8.3159670549026039</v>
      </c>
    </row>
    <row r="51" spans="2:35">
      <c r="B51" s="20"/>
      <c r="C51" s="18">
        <v>260</v>
      </c>
      <c r="D51" s="16">
        <f t="shared" si="31"/>
        <v>8.6666666666666663E-3</v>
      </c>
      <c r="E51" s="16">
        <f t="shared" si="32"/>
        <v>8.6666666666666663E-3</v>
      </c>
      <c r="F51" s="27">
        <f>'DTx Zero Imp'!G53</f>
        <v>28.912917109389131</v>
      </c>
      <c r="G51" s="21">
        <f t="shared" si="17"/>
        <v>-289.12917109389133</v>
      </c>
      <c r="H51" s="22">
        <f t="shared" si="33"/>
        <v>0</v>
      </c>
      <c r="I51" s="26">
        <f t="shared" si="34"/>
        <v>-7314.9680286754501</v>
      </c>
      <c r="J51" s="21">
        <f t="shared" si="35"/>
        <v>0</v>
      </c>
      <c r="K51" s="28">
        <f t="shared" si="36"/>
        <v>252.74942138505196</v>
      </c>
      <c r="L51" s="29">
        <f t="shared" si="37"/>
        <v>-0.25057861494803912</v>
      </c>
      <c r="M51" s="29">
        <f t="shared" si="20"/>
        <v>-5.6803697899396571E-2</v>
      </c>
      <c r="N51" s="5">
        <f t="shared" si="38"/>
        <v>-4.8283143214487083</v>
      </c>
      <c r="O51" s="21">
        <f t="shared" si="39"/>
        <v>231.03901455289741</v>
      </c>
      <c r="P51" s="21">
        <f t="shared" si="40"/>
        <v>-3.9593444339847208</v>
      </c>
      <c r="Q51" s="21">
        <f t="shared" si="22"/>
        <v>231.07293795232894</v>
      </c>
      <c r="R51" s="21">
        <f t="shared" si="23"/>
        <v>-0.98198105761779519</v>
      </c>
      <c r="S51" s="33">
        <f t="shared" si="41"/>
        <v>5.8102953790665035</v>
      </c>
      <c r="T51" s="31">
        <f t="shared" si="42"/>
        <v>2.927001012158398</v>
      </c>
      <c r="U51" s="30">
        <f t="shared" si="43"/>
        <v>0</v>
      </c>
      <c r="V51" s="30">
        <f t="shared" si="25"/>
        <v>2.927001012158398</v>
      </c>
      <c r="W51" s="30">
        <f t="shared" si="44"/>
        <v>29.270010121583979</v>
      </c>
      <c r="X51" s="30">
        <f t="shared" si="27"/>
        <v>740.53125607607467</v>
      </c>
      <c r="Y51" s="30">
        <f t="shared" si="45"/>
        <v>230.63819006597654</v>
      </c>
      <c r="Z51" s="30">
        <f t="shared" si="46"/>
        <v>-3.9493206893915134</v>
      </c>
      <c r="AA51" s="32">
        <f t="shared" si="28"/>
        <v>230.67200057834756</v>
      </c>
      <c r="AB51" s="13">
        <f t="shared" si="47"/>
        <v>235.89979240339383</v>
      </c>
      <c r="AC51" s="13">
        <f t="shared" si="48"/>
        <v>235.93284889957982</v>
      </c>
      <c r="AD51" s="14">
        <f t="shared" si="49"/>
        <v>1.7333333333333333E-2</v>
      </c>
      <c r="AE51" s="13">
        <f t="shared" si="50"/>
        <v>30.351048007109188</v>
      </c>
      <c r="AF51" s="13">
        <f t="shared" si="15"/>
        <v>29.291585703524365</v>
      </c>
      <c r="AG51" s="13">
        <f t="shared" si="51"/>
        <v>2.927001012158398</v>
      </c>
      <c r="AH51" s="48">
        <f t="shared" si="52"/>
        <v>32.218586715682761</v>
      </c>
      <c r="AI51" s="51">
        <f t="shared" si="30"/>
        <v>8.151302439067738</v>
      </c>
    </row>
    <row r="52" spans="2:35">
      <c r="B52" s="20"/>
      <c r="C52" s="18">
        <v>265</v>
      </c>
      <c r="D52" s="16">
        <f t="shared" si="31"/>
        <v>8.8333333333333337E-3</v>
      </c>
      <c r="E52" s="16">
        <f t="shared" si="32"/>
        <v>8.8333333333333337E-3</v>
      </c>
      <c r="F52" s="27">
        <f>'DTx Zero Imp'!G54</f>
        <v>28.36739037147613</v>
      </c>
      <c r="G52" s="21">
        <f t="shared" si="17"/>
        <v>-283.67390371476131</v>
      </c>
      <c r="H52" s="22">
        <f t="shared" si="33"/>
        <v>0</v>
      </c>
      <c r="I52" s="26">
        <f t="shared" si="34"/>
        <v>-7176.9497639834608</v>
      </c>
      <c r="J52" s="21">
        <f t="shared" si="35"/>
        <v>0</v>
      </c>
      <c r="K52" s="28">
        <f t="shared" si="36"/>
        <v>252.74942138505196</v>
      </c>
      <c r="L52" s="29">
        <f t="shared" si="37"/>
        <v>-0.25057861494803912</v>
      </c>
      <c r="M52" s="29">
        <f t="shared" si="20"/>
        <v>-5.6803697899396571E-2</v>
      </c>
      <c r="N52" s="5">
        <f t="shared" si="38"/>
        <v>-4.8283143214487083</v>
      </c>
      <c r="O52" s="21">
        <f t="shared" si="39"/>
        <v>231.03714635378614</v>
      </c>
      <c r="P52" s="21">
        <f t="shared" si="40"/>
        <v>-3.8846398220227445</v>
      </c>
      <c r="Q52" s="21">
        <f t="shared" si="22"/>
        <v>231.06980205523965</v>
      </c>
      <c r="R52" s="21">
        <f t="shared" si="23"/>
        <v>-0.96345737920812413</v>
      </c>
      <c r="S52" s="33">
        <f t="shared" si="41"/>
        <v>5.7917717006568328</v>
      </c>
      <c r="T52" s="31">
        <f t="shared" si="42"/>
        <v>2.862650390549605</v>
      </c>
      <c r="U52" s="30">
        <f t="shared" si="43"/>
        <v>0</v>
      </c>
      <c r="V52" s="30">
        <f t="shared" si="25"/>
        <v>2.862650390549605</v>
      </c>
      <c r="W52" s="30">
        <f t="shared" si="44"/>
        <v>28.626503905496051</v>
      </c>
      <c r="X52" s="30">
        <f t="shared" si="27"/>
        <v>724.25054880905009</v>
      </c>
      <c r="Y52" s="30">
        <f t="shared" si="45"/>
        <v>230.64513406227695</v>
      </c>
      <c r="Z52" s="30">
        <f t="shared" si="46"/>
        <v>-3.8748364511816269</v>
      </c>
      <c r="AA52" s="32">
        <f t="shared" si="28"/>
        <v>230.67768037703411</v>
      </c>
      <c r="AB52" s="13">
        <f t="shared" si="47"/>
        <v>235.90510251821178</v>
      </c>
      <c r="AC52" s="13">
        <f t="shared" si="48"/>
        <v>235.93692324782785</v>
      </c>
      <c r="AD52" s="14">
        <f t="shared" si="49"/>
        <v>1.7666666666666667E-2</v>
      </c>
      <c r="AE52" s="13">
        <f t="shared" si="50"/>
        <v>29.76929926864382</v>
      </c>
      <c r="AF52" s="13">
        <f t="shared" si="15"/>
        <v>28.730400764302836</v>
      </c>
      <c r="AG52" s="13">
        <f t="shared" si="51"/>
        <v>2.862650390549605</v>
      </c>
      <c r="AH52" s="48">
        <f t="shared" si="52"/>
        <v>31.593051154852439</v>
      </c>
      <c r="AI52" s="51">
        <f t="shared" si="30"/>
        <v>7.9930419421776673</v>
      </c>
    </row>
    <row r="53" spans="2:35">
      <c r="B53" s="20"/>
      <c r="C53" s="18">
        <v>270</v>
      </c>
      <c r="D53" s="16">
        <f t="shared" si="31"/>
        <v>9.0000000000000011E-3</v>
      </c>
      <c r="E53" s="16">
        <f t="shared" si="32"/>
        <v>9.0000000000000011E-3</v>
      </c>
      <c r="F53" s="27">
        <f>'DTx Zero Imp'!G55</f>
        <v>27.8420683275599</v>
      </c>
      <c r="G53" s="21">
        <f t="shared" si="17"/>
        <v>-278.420683275599</v>
      </c>
      <c r="H53" s="22">
        <f t="shared" si="33"/>
        <v>0</v>
      </c>
      <c r="I53" s="26">
        <f t="shared" si="34"/>
        <v>-7044.0432868726548</v>
      </c>
      <c r="J53" s="21">
        <f t="shared" si="35"/>
        <v>0</v>
      </c>
      <c r="K53" s="28">
        <f t="shared" si="36"/>
        <v>252.74942138505196</v>
      </c>
      <c r="L53" s="29">
        <f t="shared" si="37"/>
        <v>-0.25057861494803912</v>
      </c>
      <c r="M53" s="29">
        <f t="shared" si="20"/>
        <v>-5.6803697899396571E-2</v>
      </c>
      <c r="N53" s="5">
        <f t="shared" si="38"/>
        <v>-4.8283143214487083</v>
      </c>
      <c r="O53" s="21">
        <f t="shared" si="39"/>
        <v>231.03534734723453</v>
      </c>
      <c r="P53" s="21">
        <f t="shared" si="40"/>
        <v>-3.8127020475408417</v>
      </c>
      <c r="Q53" s="21">
        <f t="shared" si="22"/>
        <v>231.06680510354713</v>
      </c>
      <c r="R53" s="21">
        <f t="shared" si="23"/>
        <v>-0.94561967017512272</v>
      </c>
      <c r="S53" s="33">
        <f t="shared" si="41"/>
        <v>5.7739339916238315</v>
      </c>
      <c r="T53" s="31">
        <f t="shared" si="42"/>
        <v>2.801014477720968</v>
      </c>
      <c r="U53" s="30">
        <f t="shared" si="43"/>
        <v>0</v>
      </c>
      <c r="V53" s="30">
        <f t="shared" si="25"/>
        <v>2.801014477720968</v>
      </c>
      <c r="W53" s="30">
        <f t="shared" si="44"/>
        <v>28.010144777209682</v>
      </c>
      <c r="X53" s="30">
        <f t="shared" si="27"/>
        <v>708.6566628634049</v>
      </c>
      <c r="Y53" s="30">
        <f t="shared" si="45"/>
        <v>230.65177549801862</v>
      </c>
      <c r="Z53" s="30">
        <f t="shared" si="46"/>
        <v>-3.803109753718624</v>
      </c>
      <c r="AA53" s="32">
        <f t="shared" si="28"/>
        <v>230.68312722040861</v>
      </c>
      <c r="AB53" s="13">
        <f t="shared" si="47"/>
        <v>235.91018126319071</v>
      </c>
      <c r="AC53" s="13">
        <f t="shared" si="48"/>
        <v>235.94083425178934</v>
      </c>
      <c r="AD53" s="14">
        <f t="shared" si="49"/>
        <v>1.8000000000000002E-2</v>
      </c>
      <c r="AE53" s="13">
        <f t="shared" si="50"/>
        <v>29.209483507670733</v>
      </c>
      <c r="AF53" s="13">
        <f t="shared" si="15"/>
        <v>28.19036343082238</v>
      </c>
      <c r="AG53" s="13">
        <f t="shared" si="51"/>
        <v>2.801014477720968</v>
      </c>
      <c r="AH53" s="48">
        <f t="shared" si="52"/>
        <v>30.991377908543349</v>
      </c>
      <c r="AI53" s="51">
        <f t="shared" si="30"/>
        <v>7.8408186108614677</v>
      </c>
    </row>
    <row r="54" spans="2:35">
      <c r="B54" s="20"/>
      <c r="C54" s="18">
        <v>275</v>
      </c>
      <c r="D54" s="16">
        <f t="shared" si="31"/>
        <v>9.1666666666666667E-3</v>
      </c>
      <c r="E54" s="16">
        <f t="shared" si="32"/>
        <v>9.1666666666666667E-3</v>
      </c>
      <c r="F54" s="27">
        <f>'DTx Zero Imp'!G56</f>
        <v>27.335848903422452</v>
      </c>
      <c r="G54" s="21">
        <f t="shared" si="17"/>
        <v>-273.35848903422453</v>
      </c>
      <c r="H54" s="22">
        <f t="shared" si="33"/>
        <v>0</v>
      </c>
      <c r="I54" s="26">
        <f t="shared" si="34"/>
        <v>-6915.9697725658807</v>
      </c>
      <c r="J54" s="21">
        <f t="shared" si="35"/>
        <v>0</v>
      </c>
      <c r="K54" s="28">
        <f t="shared" si="36"/>
        <v>252.74942138505196</v>
      </c>
      <c r="L54" s="29">
        <f t="shared" si="37"/>
        <v>-0.25057861494803918</v>
      </c>
      <c r="M54" s="29">
        <f t="shared" si="20"/>
        <v>-5.6803697899396585E-2</v>
      </c>
      <c r="N54" s="5">
        <f t="shared" si="38"/>
        <v>-4.8283143214487101</v>
      </c>
      <c r="O54" s="21">
        <f t="shared" si="39"/>
        <v>231.03361375910302</v>
      </c>
      <c r="P54" s="21">
        <f t="shared" si="40"/>
        <v>-3.7433801921310086</v>
      </c>
      <c r="Q54" s="21">
        <f t="shared" si="22"/>
        <v>231.06393829815426</v>
      </c>
      <c r="R54" s="21">
        <f t="shared" si="23"/>
        <v>-0.92843051570375801</v>
      </c>
      <c r="S54" s="33">
        <f t="shared" si="41"/>
        <v>5.7567448371524677</v>
      </c>
      <c r="T54" s="31">
        <f t="shared" si="42"/>
        <v>2.7419274696663183</v>
      </c>
      <c r="U54" s="30">
        <f t="shared" si="43"/>
        <v>0</v>
      </c>
      <c r="V54" s="30">
        <f t="shared" si="25"/>
        <v>2.7419274696663183</v>
      </c>
      <c r="W54" s="30">
        <f t="shared" si="44"/>
        <v>27.419274696663184</v>
      </c>
      <c r="X54" s="30">
        <f t="shared" si="27"/>
        <v>693.70764982557853</v>
      </c>
      <c r="Y54" s="30">
        <f t="shared" si="45"/>
        <v>230.65813330431735</v>
      </c>
      <c r="Z54" s="30">
        <f t="shared" si="46"/>
        <v>-3.7339902464033274</v>
      </c>
      <c r="AA54" s="32">
        <f t="shared" si="28"/>
        <v>230.68835502164487</v>
      </c>
      <c r="AB54" s="13">
        <f t="shared" si="47"/>
        <v>235.9150431150662</v>
      </c>
      <c r="AC54" s="13">
        <f t="shared" si="48"/>
        <v>235.94459148525482</v>
      </c>
      <c r="AD54" s="14">
        <f t="shared" si="49"/>
        <v>1.8333333333333333E-2</v>
      </c>
      <c r="AE54" s="13">
        <f t="shared" si="50"/>
        <v>28.670380710599733</v>
      </c>
      <c r="AF54" s="13">
        <f t="shared" si="15"/>
        <v>27.670297953150325</v>
      </c>
      <c r="AG54" s="13">
        <f t="shared" si="51"/>
        <v>2.7419274696663183</v>
      </c>
      <c r="AH54" s="48">
        <f t="shared" si="52"/>
        <v>30.412225422816643</v>
      </c>
      <c r="AI54" s="51">
        <f t="shared" si="30"/>
        <v>7.6942930319726113</v>
      </c>
    </row>
    <row r="55" spans="2:35">
      <c r="B55" s="20"/>
      <c r="C55" s="18">
        <v>280</v>
      </c>
      <c r="D55" s="16">
        <f t="shared" si="31"/>
        <v>9.3333333333333341E-3</v>
      </c>
      <c r="E55" s="16">
        <f t="shared" si="32"/>
        <v>9.3333333333333341E-3</v>
      </c>
      <c r="F55" s="27">
        <f>'DTx Zero Imp'!G57</f>
        <v>26.847708744432765</v>
      </c>
      <c r="G55" s="21">
        <f t="shared" si="17"/>
        <v>-268.47708744432765</v>
      </c>
      <c r="H55" s="22">
        <f t="shared" si="33"/>
        <v>0</v>
      </c>
      <c r="I55" s="26">
        <f t="shared" si="34"/>
        <v>-6792.4703123414893</v>
      </c>
      <c r="J55" s="21">
        <f t="shared" si="35"/>
        <v>0</v>
      </c>
      <c r="K55" s="28">
        <f t="shared" si="36"/>
        <v>252.74942138505196</v>
      </c>
      <c r="L55" s="29">
        <f t="shared" si="37"/>
        <v>-0.25057861494803912</v>
      </c>
      <c r="M55" s="29">
        <f t="shared" si="20"/>
        <v>-5.6803697899396571E-2</v>
      </c>
      <c r="N55" s="5">
        <f t="shared" si="38"/>
        <v>-4.8283143214487083</v>
      </c>
      <c r="O55" s="21">
        <f t="shared" si="39"/>
        <v>231.03194208483333</v>
      </c>
      <c r="P55" s="21">
        <f t="shared" si="40"/>
        <v>-3.6765341172715256</v>
      </c>
      <c r="Q55" s="21">
        <f t="shared" si="22"/>
        <v>231.06119355401339</v>
      </c>
      <c r="R55" s="21">
        <f t="shared" si="23"/>
        <v>-0.91185517357211099</v>
      </c>
      <c r="S55" s="33">
        <f t="shared" si="41"/>
        <v>5.7401694950208189</v>
      </c>
      <c r="T55" s="31">
        <f t="shared" si="42"/>
        <v>2.6852366482034231</v>
      </c>
      <c r="U55" s="30">
        <f t="shared" si="43"/>
        <v>0</v>
      </c>
      <c r="V55" s="30">
        <f t="shared" si="25"/>
        <v>2.6852366482034231</v>
      </c>
      <c r="W55" s="30">
        <f t="shared" si="44"/>
        <v>26.852366482034231</v>
      </c>
      <c r="X55" s="30">
        <f t="shared" si="27"/>
        <v>679.36487199546605</v>
      </c>
      <c r="Y55" s="30">
        <f t="shared" si="45"/>
        <v>230.66422488989338</v>
      </c>
      <c r="Z55" s="30">
        <f t="shared" si="46"/>
        <v>-3.6673383137094135</v>
      </c>
      <c r="AA55" s="32">
        <f t="shared" si="28"/>
        <v>230.69337661572018</v>
      </c>
      <c r="AB55" s="13">
        <f t="shared" si="47"/>
        <v>235.91970138638905</v>
      </c>
      <c r="AC55" s="13">
        <f t="shared" si="48"/>
        <v>235.94820379174362</v>
      </c>
      <c r="AD55" s="14">
        <f t="shared" si="49"/>
        <v>1.8666666666666668E-2</v>
      </c>
      <c r="AE55" s="13">
        <f t="shared" si="50"/>
        <v>28.15085987155414</v>
      </c>
      <c r="AF55" s="13">
        <f t="shared" si="15"/>
        <v>27.169114316719508</v>
      </c>
      <c r="AG55" s="13">
        <f t="shared" si="51"/>
        <v>2.6852366482034231</v>
      </c>
      <c r="AH55" s="48">
        <f t="shared" si="52"/>
        <v>29.854350964922929</v>
      </c>
      <c r="AI55" s="51">
        <f t="shared" si="30"/>
        <v>7.5531507941255009</v>
      </c>
    </row>
    <row r="56" spans="2:35">
      <c r="B56" s="20"/>
      <c r="C56" s="18">
        <v>285</v>
      </c>
      <c r="D56" s="16">
        <f t="shared" si="31"/>
        <v>9.4999999999999998E-3</v>
      </c>
      <c r="E56" s="16">
        <f t="shared" si="32"/>
        <v>9.4999999999999998E-3</v>
      </c>
      <c r="F56" s="27">
        <f>'DTx Zero Imp'!G58</f>
        <v>26.376696310319911</v>
      </c>
      <c r="G56" s="21">
        <f t="shared" si="17"/>
        <v>-263.76696310319909</v>
      </c>
      <c r="H56" s="22">
        <f t="shared" si="33"/>
        <v>0</v>
      </c>
      <c r="I56" s="26">
        <f t="shared" si="34"/>
        <v>-6673.3041665109376</v>
      </c>
      <c r="J56" s="21">
        <f t="shared" si="35"/>
        <v>0</v>
      </c>
      <c r="K56" s="28">
        <f t="shared" si="36"/>
        <v>252.74942138505196</v>
      </c>
      <c r="L56" s="29">
        <f t="shared" si="37"/>
        <v>-0.25057861494803912</v>
      </c>
      <c r="M56" s="29">
        <f t="shared" si="20"/>
        <v>-5.6803697899396571E-2</v>
      </c>
      <c r="N56" s="5">
        <f t="shared" si="38"/>
        <v>-4.8283143214487083</v>
      </c>
      <c r="O56" s="21">
        <f t="shared" si="39"/>
        <v>231.03032906580114</v>
      </c>
      <c r="P56" s="21">
        <f t="shared" si="40"/>
        <v>-3.6120335187229031</v>
      </c>
      <c r="Q56" s="21">
        <f t="shared" si="22"/>
        <v>231.05856343012422</v>
      </c>
      <c r="R56" s="21">
        <f t="shared" si="23"/>
        <v>-0.89586133968515547</v>
      </c>
      <c r="S56" s="33">
        <f t="shared" si="41"/>
        <v>5.7241756611338639</v>
      </c>
      <c r="T56" s="31">
        <f t="shared" si="42"/>
        <v>2.6308011260855704</v>
      </c>
      <c r="U56" s="30">
        <f t="shared" si="43"/>
        <v>0</v>
      </c>
      <c r="V56" s="30">
        <f t="shared" si="25"/>
        <v>2.6308011260855704</v>
      </c>
      <c r="W56" s="30">
        <f t="shared" si="44"/>
        <v>26.308011260855704</v>
      </c>
      <c r="X56" s="30">
        <f t="shared" si="27"/>
        <v>665.59268489964927</v>
      </c>
      <c r="Y56" s="30">
        <f t="shared" si="45"/>
        <v>230.67006628926848</v>
      </c>
      <c r="Z56" s="30">
        <f t="shared" si="46"/>
        <v>-3.6030241338768216</v>
      </c>
      <c r="AA56" s="32">
        <f t="shared" si="28"/>
        <v>230.69820386124556</v>
      </c>
      <c r="AB56" s="13">
        <f t="shared" si="47"/>
        <v>235.92416833885235</v>
      </c>
      <c r="AC56" s="13">
        <f t="shared" si="48"/>
        <v>235.95167935254975</v>
      </c>
      <c r="AD56" s="14">
        <f t="shared" si="49"/>
        <v>1.9E-2</v>
      </c>
      <c r="AE56" s="13">
        <f t="shared" si="50"/>
        <v>27.649871006864139</v>
      </c>
      <c r="AF56" s="13">
        <f t="shared" si="15"/>
        <v>26.685800554319943</v>
      </c>
      <c r="AG56" s="13">
        <f t="shared" si="51"/>
        <v>2.6308011260855704</v>
      </c>
      <c r="AH56" s="48">
        <f t="shared" si="52"/>
        <v>29.316601680405512</v>
      </c>
      <c r="AI56" s="51">
        <f t="shared" si="30"/>
        <v>7.4171002251425939</v>
      </c>
    </row>
    <row r="57" spans="2:35">
      <c r="B57" s="20"/>
      <c r="C57" s="18">
        <v>290</v>
      </c>
      <c r="D57" s="16">
        <f t="shared" si="31"/>
        <v>9.6666666666666654E-3</v>
      </c>
      <c r="E57" s="16">
        <f t="shared" si="32"/>
        <v>9.6666666666666654E-3</v>
      </c>
      <c r="F57" s="27">
        <f>'DTx Zero Imp'!G59</f>
        <v>25.921925684279916</v>
      </c>
      <c r="G57" s="21">
        <f t="shared" si="17"/>
        <v>-259.21925684279915</v>
      </c>
      <c r="H57" s="22">
        <f t="shared" si="33"/>
        <v>0</v>
      </c>
      <c r="I57" s="26">
        <f t="shared" si="34"/>
        <v>-6558.2471981228191</v>
      </c>
      <c r="J57" s="21">
        <f t="shared" si="35"/>
        <v>0</v>
      </c>
      <c r="K57" s="28">
        <f t="shared" si="36"/>
        <v>252.74942138505196</v>
      </c>
      <c r="L57" s="29">
        <f t="shared" si="37"/>
        <v>-0.25057861494803918</v>
      </c>
      <c r="M57" s="29">
        <f t="shared" si="20"/>
        <v>-5.6803697899396585E-2</v>
      </c>
      <c r="N57" s="5">
        <f t="shared" si="38"/>
        <v>-4.8283143214487101</v>
      </c>
      <c r="O57" s="21">
        <f t="shared" si="39"/>
        <v>231.02877166811493</v>
      </c>
      <c r="P57" s="21">
        <f t="shared" si="40"/>
        <v>-3.5497570787449226</v>
      </c>
      <c r="Q57" s="21">
        <f t="shared" si="22"/>
        <v>231.05604106752128</v>
      </c>
      <c r="R57" s="21">
        <f t="shared" si="23"/>
        <v>-0.88041893786843073</v>
      </c>
      <c r="S57" s="33">
        <f t="shared" si="41"/>
        <v>5.7087332593171407</v>
      </c>
      <c r="T57" s="31">
        <f t="shared" si="42"/>
        <v>2.5784907328001019</v>
      </c>
      <c r="U57" s="30">
        <f t="shared" si="43"/>
        <v>0</v>
      </c>
      <c r="V57" s="30">
        <f t="shared" si="25"/>
        <v>2.5784907328001019</v>
      </c>
      <c r="W57" s="30">
        <f t="shared" si="44"/>
        <v>25.784907328001019</v>
      </c>
      <c r="X57" s="30">
        <f t="shared" si="27"/>
        <v>652.35815539842577</v>
      </c>
      <c r="Y57" s="30">
        <f t="shared" si="45"/>
        <v>230.67567229414419</v>
      </c>
      <c r="Z57" s="30">
        <f t="shared" si="46"/>
        <v>-3.5409268349444663</v>
      </c>
      <c r="AA57" s="32">
        <f t="shared" si="28"/>
        <v>230.70284773102787</v>
      </c>
      <c r="AB57" s="13">
        <f t="shared" si="47"/>
        <v>235.92845528375733</v>
      </c>
      <c r="AC57" s="13">
        <f t="shared" si="48"/>
        <v>235.95502574734516</v>
      </c>
      <c r="AD57" s="14">
        <f t="shared" si="49"/>
        <v>1.9333333333333331E-2</v>
      </c>
      <c r="AE57" s="13">
        <f t="shared" si="50"/>
        <v>27.166438015434252</v>
      </c>
      <c r="AF57" s="13">
        <f t="shared" si="15"/>
        <v>26.219415872034318</v>
      </c>
      <c r="AG57" s="13">
        <f t="shared" si="51"/>
        <v>2.5784907328001019</v>
      </c>
      <c r="AH57" s="48">
        <f t="shared" si="52"/>
        <v>28.79790660483442</v>
      </c>
      <c r="AI57" s="51">
        <f t="shared" si="30"/>
        <v>7.2858703710231083</v>
      </c>
    </row>
    <row r="58" spans="2:35">
      <c r="B58" s="20"/>
      <c r="C58" s="18">
        <v>295</v>
      </c>
      <c r="D58" s="16">
        <f t="shared" si="31"/>
        <v>9.8333333333333328E-3</v>
      </c>
      <c r="E58" s="16">
        <f t="shared" si="32"/>
        <v>9.8333333333333328E-3</v>
      </c>
      <c r="F58" s="27">
        <f>'DTx Zero Imp'!G60</f>
        <v>25.482571011665001</v>
      </c>
      <c r="G58" s="21">
        <f t="shared" si="17"/>
        <v>-254.82571011665001</v>
      </c>
      <c r="H58" s="22">
        <f t="shared" si="33"/>
        <v>0</v>
      </c>
      <c r="I58" s="26">
        <f t="shared" si="34"/>
        <v>-6447.0904659512453</v>
      </c>
      <c r="J58" s="21">
        <f t="shared" si="35"/>
        <v>0</v>
      </c>
      <c r="K58" s="28">
        <f t="shared" si="36"/>
        <v>252.74942138505196</v>
      </c>
      <c r="L58" s="29">
        <f t="shared" si="37"/>
        <v>-0.25057861494803918</v>
      </c>
      <c r="M58" s="29">
        <f t="shared" si="20"/>
        <v>-5.6803697899396585E-2</v>
      </c>
      <c r="N58" s="5">
        <f t="shared" si="38"/>
        <v>-4.8283143214487101</v>
      </c>
      <c r="O58" s="21">
        <f t="shared" si="39"/>
        <v>231.0272670635706</v>
      </c>
      <c r="P58" s="21">
        <f t="shared" si="40"/>
        <v>-3.4895917045289067</v>
      </c>
      <c r="Q58" s="21">
        <f t="shared" si="22"/>
        <v>231.05362013421623</v>
      </c>
      <c r="R58" s="21">
        <f t="shared" si="23"/>
        <v>-0.86549993104255452</v>
      </c>
      <c r="S58" s="33">
        <f t="shared" si="41"/>
        <v>5.6938142524912649</v>
      </c>
      <c r="T58" s="31">
        <f t="shared" si="42"/>
        <v>2.5281850230952334</v>
      </c>
      <c r="U58" s="30">
        <f t="shared" si="43"/>
        <v>0</v>
      </c>
      <c r="V58" s="30">
        <f t="shared" si="25"/>
        <v>2.5281850230952334</v>
      </c>
      <c r="W58" s="30">
        <f t="shared" si="44"/>
        <v>25.281850230952333</v>
      </c>
      <c r="X58" s="30">
        <f t="shared" si="27"/>
        <v>639.63081084309408</v>
      </c>
      <c r="Y58" s="30">
        <f t="shared" si="45"/>
        <v>230.68105657012907</v>
      </c>
      <c r="Z58" s="30">
        <f t="shared" si="46"/>
        <v>-3.4809337365778839</v>
      </c>
      <c r="AA58" s="32">
        <f t="shared" si="28"/>
        <v>230.70731839278426</v>
      </c>
      <c r="AB58" s="13">
        <f t="shared" si="47"/>
        <v>235.93257267127518</v>
      </c>
      <c r="AC58" s="13">
        <f t="shared" si="48"/>
        <v>235.95825000826946</v>
      </c>
      <c r="AD58" s="14">
        <f t="shared" si="49"/>
        <v>1.9666666666666666E-2</v>
      </c>
      <c r="AE58" s="13">
        <f t="shared" si="50"/>
        <v>26.699652282128138</v>
      </c>
      <c r="AF58" s="13">
        <f t="shared" si="15"/>
        <v>25.769084490194018</v>
      </c>
      <c r="AG58" s="13">
        <f t="shared" si="51"/>
        <v>2.5281850230952334</v>
      </c>
      <c r="AH58" s="48">
        <f t="shared" si="52"/>
        <v>28.297269513289251</v>
      </c>
      <c r="AI58" s="51">
        <f t="shared" si="30"/>
        <v>7.1592091868621797</v>
      </c>
    </row>
    <row r="59" spans="2:35">
      <c r="B59" s="20"/>
      <c r="C59" s="18">
        <v>300</v>
      </c>
      <c r="D59" s="16">
        <f t="shared" si="31"/>
        <v>0.01</v>
      </c>
      <c r="E59" s="16">
        <f t="shared" si="32"/>
        <v>0.01</v>
      </c>
      <c r="F59" s="27">
        <f>'DTx Zero Imp'!G61</f>
        <v>25.057861494803916</v>
      </c>
      <c r="G59" s="21">
        <f t="shared" si="17"/>
        <v>-250.57861494803916</v>
      </c>
      <c r="H59" s="22">
        <f t="shared" si="33"/>
        <v>0</v>
      </c>
      <c r="I59" s="26">
        <f t="shared" si="34"/>
        <v>-6339.6389581853909</v>
      </c>
      <c r="J59" s="21">
        <f t="shared" si="35"/>
        <v>0</v>
      </c>
      <c r="K59" s="28">
        <f t="shared" si="36"/>
        <v>252.74942138505196</v>
      </c>
      <c r="L59" s="29">
        <f t="shared" si="37"/>
        <v>-0.25057861494803918</v>
      </c>
      <c r="M59" s="29">
        <f t="shared" si="20"/>
        <v>-5.6803697899396585E-2</v>
      </c>
      <c r="N59" s="5">
        <f t="shared" si="38"/>
        <v>-4.8283143214487101</v>
      </c>
      <c r="O59" s="21">
        <f t="shared" si="39"/>
        <v>231.02581261251112</v>
      </c>
      <c r="P59" s="21">
        <f t="shared" si="40"/>
        <v>-3.4314318427867581</v>
      </c>
      <c r="Q59" s="21">
        <f t="shared" si="22"/>
        <v>231.05129477620937</v>
      </c>
      <c r="R59" s="21">
        <f t="shared" si="23"/>
        <v>-0.85107815128350184</v>
      </c>
      <c r="S59" s="33">
        <f t="shared" si="41"/>
        <v>5.6793924727322116</v>
      </c>
      <c r="T59" s="31">
        <f t="shared" si="42"/>
        <v>2.4797723928369542</v>
      </c>
      <c r="U59" s="30">
        <f t="shared" si="43"/>
        <v>0</v>
      </c>
      <c r="V59" s="30">
        <f t="shared" si="25"/>
        <v>2.4797723928369542</v>
      </c>
      <c r="W59" s="30">
        <f t="shared" si="44"/>
        <v>24.797723928369543</v>
      </c>
      <c r="X59" s="30">
        <f t="shared" si="27"/>
        <v>627.38241538774935</v>
      </c>
      <c r="Y59" s="30">
        <f t="shared" si="45"/>
        <v>230.68623176067311</v>
      </c>
      <c r="Z59" s="30">
        <f t="shared" si="46"/>
        <v>-3.422939667686089</v>
      </c>
      <c r="AA59" s="32">
        <f t="shared" si="28"/>
        <v>230.71162528123199</v>
      </c>
      <c r="AB59" s="13">
        <f t="shared" si="47"/>
        <v>235.9365301699265</v>
      </c>
      <c r="AC59" s="13">
        <f t="shared" si="48"/>
        <v>235.96135866830667</v>
      </c>
      <c r="AD59" s="14">
        <f t="shared" si="49"/>
        <v>0.02</v>
      </c>
      <c r="AE59" s="13">
        <f t="shared" si="50"/>
        <v>26.248666935373421</v>
      </c>
      <c r="AF59" s="13">
        <f t="shared" si="15"/>
        <v>25.33399011394734</v>
      </c>
      <c r="AG59" s="13">
        <f t="shared" si="51"/>
        <v>2.4797723928369542</v>
      </c>
      <c r="AH59" s="48">
        <f t="shared" si="52"/>
        <v>27.813762506784293</v>
      </c>
      <c r="AI59" s="51">
        <f t="shared" si="30"/>
        <v>7.0368819142164263</v>
      </c>
    </row>
    <row r="60" spans="2:35">
      <c r="B60" s="20"/>
      <c r="C60" s="18">
        <v>305</v>
      </c>
      <c r="D60" s="16">
        <f t="shared" si="31"/>
        <v>1.0166666666666666E-2</v>
      </c>
      <c r="E60" s="16">
        <f t="shared" si="32"/>
        <v>1.0166666666666666E-2</v>
      </c>
      <c r="F60" s="27">
        <f>'DTx Zero Imp'!G62</f>
        <v>24.647076880135003</v>
      </c>
      <c r="G60" s="21">
        <f t="shared" si="17"/>
        <v>-246.47076880135003</v>
      </c>
      <c r="H60" s="22">
        <f t="shared" si="33"/>
        <v>0</v>
      </c>
      <c r="I60" s="26">
        <f t="shared" si="34"/>
        <v>-6235.7104506741562</v>
      </c>
      <c r="J60" s="21">
        <f t="shared" si="35"/>
        <v>0</v>
      </c>
      <c r="K60" s="28">
        <f t="shared" si="36"/>
        <v>252.74942138505196</v>
      </c>
      <c r="L60" s="29">
        <f t="shared" si="37"/>
        <v>-0.25057861494803918</v>
      </c>
      <c r="M60" s="29">
        <f t="shared" si="20"/>
        <v>-5.6803697899396585E-2</v>
      </c>
      <c r="N60" s="5">
        <f t="shared" si="38"/>
        <v>-4.8283143214487101</v>
      </c>
      <c r="O60" s="21">
        <f t="shared" si="39"/>
        <v>231.02440584837157</v>
      </c>
      <c r="P60" s="21">
        <f t="shared" si="40"/>
        <v>-3.3751788617574676</v>
      </c>
      <c r="Q60" s="21">
        <f t="shared" si="22"/>
        <v>231.0490595738099</v>
      </c>
      <c r="R60" s="21">
        <f t="shared" si="23"/>
        <v>-0.83712914660091675</v>
      </c>
      <c r="S60" s="33">
        <f t="shared" si="41"/>
        <v>5.6654434680496273</v>
      </c>
      <c r="T60" s="31">
        <f t="shared" si="42"/>
        <v>2.4331492889564519</v>
      </c>
      <c r="U60" s="30">
        <f t="shared" si="43"/>
        <v>0</v>
      </c>
      <c r="V60" s="30">
        <f t="shared" si="25"/>
        <v>2.4331492889564519</v>
      </c>
      <c r="W60" s="30">
        <f t="shared" si="44"/>
        <v>24.331492889564519</v>
      </c>
      <c r="X60" s="30">
        <f t="shared" si="27"/>
        <v>615.58677010598228</v>
      </c>
      <c r="Y60" s="30">
        <f t="shared" si="45"/>
        <v>230.69120957980292</v>
      </c>
      <c r="Z60" s="30">
        <f t="shared" si="46"/>
        <v>-3.3668463511336806</v>
      </c>
      <c r="AA60" s="32">
        <f t="shared" si="28"/>
        <v>230.71577716260478</v>
      </c>
      <c r="AB60" s="13">
        <f t="shared" si="47"/>
        <v>235.94033673749635</v>
      </c>
      <c r="AC60" s="13">
        <f t="shared" si="48"/>
        <v>235.96435780463818</v>
      </c>
      <c r="AD60" s="14">
        <f t="shared" si="49"/>
        <v>2.0333333333333332E-2</v>
      </c>
      <c r="AE60" s="13">
        <f t="shared" si="50"/>
        <v>25.812691682131494</v>
      </c>
      <c r="AF60" s="13">
        <f t="shared" si="15"/>
        <v>24.913370959512122</v>
      </c>
      <c r="AG60" s="13">
        <f t="shared" si="51"/>
        <v>2.4331492889564519</v>
      </c>
      <c r="AH60" s="48">
        <f t="shared" si="52"/>
        <v>27.346520248468572</v>
      </c>
      <c r="AI60" s="51">
        <f t="shared" si="30"/>
        <v>6.9186696228625486</v>
      </c>
    </row>
    <row r="61" spans="2:35">
      <c r="B61" s="20"/>
      <c r="C61" s="18">
        <v>310</v>
      </c>
      <c r="D61" s="16">
        <f t="shared" si="31"/>
        <v>1.0333333333333333E-2</v>
      </c>
      <c r="E61" s="16">
        <f t="shared" si="32"/>
        <v>1.0333333333333333E-2</v>
      </c>
      <c r="F61" s="27">
        <f>'DTx Zero Imp'!G63</f>
        <v>24.249543382068303</v>
      </c>
      <c r="G61" s="21">
        <f t="shared" si="17"/>
        <v>-242.49543382068305</v>
      </c>
      <c r="H61" s="22">
        <f t="shared" si="33"/>
        <v>0</v>
      </c>
      <c r="I61" s="26">
        <f t="shared" si="34"/>
        <v>-6135.1344756632807</v>
      </c>
      <c r="J61" s="21">
        <f t="shared" si="35"/>
        <v>0</v>
      </c>
      <c r="K61" s="28">
        <f t="shared" si="36"/>
        <v>252.74942138505196</v>
      </c>
      <c r="L61" s="29">
        <f t="shared" si="37"/>
        <v>-0.25057861494803912</v>
      </c>
      <c r="M61" s="29">
        <f t="shared" si="20"/>
        <v>-5.6803697899396571E-2</v>
      </c>
      <c r="N61" s="5">
        <f t="shared" si="38"/>
        <v>-4.8283143214487083</v>
      </c>
      <c r="O61" s="21">
        <f t="shared" si="39"/>
        <v>231.02304446372042</v>
      </c>
      <c r="P61" s="21">
        <f t="shared" si="40"/>
        <v>-3.3207404930194433</v>
      </c>
      <c r="Q61" s="21">
        <f t="shared" si="22"/>
        <v>231.04690950261187</v>
      </c>
      <c r="R61" s="21">
        <f t="shared" si="23"/>
        <v>-0.82363004254651218</v>
      </c>
      <c r="S61" s="33">
        <f t="shared" si="41"/>
        <v>5.65194436399522</v>
      </c>
      <c r="T61" s="31">
        <f t="shared" si="42"/>
        <v>2.3882195020739427</v>
      </c>
      <c r="U61" s="30">
        <f t="shared" si="43"/>
        <v>0</v>
      </c>
      <c r="V61" s="30">
        <f t="shared" si="25"/>
        <v>2.3882195020739427</v>
      </c>
      <c r="W61" s="30">
        <f t="shared" si="44"/>
        <v>23.882195020739427</v>
      </c>
      <c r="X61" s="30">
        <f t="shared" si="27"/>
        <v>604.21953402470751</v>
      </c>
      <c r="Y61" s="30">
        <f t="shared" si="45"/>
        <v>230.6960008950312</v>
      </c>
      <c r="Z61" s="30">
        <f t="shared" si="46"/>
        <v>-3.3125618479756365</v>
      </c>
      <c r="AA61" s="32">
        <f t="shared" si="28"/>
        <v>230.71978219250491</v>
      </c>
      <c r="AB61" s="13">
        <f t="shared" si="47"/>
        <v>235.94400068443562</v>
      </c>
      <c r="AC61" s="13">
        <f t="shared" si="48"/>
        <v>235.96725307756927</v>
      </c>
      <c r="AD61" s="14">
        <f t="shared" si="49"/>
        <v>2.0666666666666667E-2</v>
      </c>
      <c r="AE61" s="13">
        <f t="shared" si="50"/>
        <v>25.390988153537222</v>
      </c>
      <c r="AF61" s="13">
        <f t="shared" si="15"/>
        <v>24.506515271953418</v>
      </c>
      <c r="AG61" s="13">
        <f t="shared" si="51"/>
        <v>2.3882195020739427</v>
      </c>
      <c r="AH61" s="48">
        <f t="shared" si="52"/>
        <v>26.894734774027363</v>
      </c>
      <c r="AI61" s="51">
        <f t="shared" si="30"/>
        <v>6.8043678978289224</v>
      </c>
    </row>
    <row r="62" spans="2:35">
      <c r="B62" s="20"/>
      <c r="C62" s="18">
        <v>315</v>
      </c>
      <c r="D62" s="16">
        <f t="shared" si="31"/>
        <v>1.0500000000000001E-2</v>
      </c>
      <c r="E62" s="16">
        <f t="shared" si="32"/>
        <v>1.0500000000000001E-2</v>
      </c>
      <c r="F62" s="27">
        <f>'DTx Zero Imp'!G64</f>
        <v>23.864629995051345</v>
      </c>
      <c r="G62" s="21">
        <f t="shared" si="17"/>
        <v>-238.64629995051345</v>
      </c>
      <c r="H62" s="22">
        <f t="shared" si="33"/>
        <v>0</v>
      </c>
      <c r="I62" s="26">
        <f t="shared" si="34"/>
        <v>-6037.7513887479899</v>
      </c>
      <c r="J62" s="21">
        <f t="shared" si="35"/>
        <v>0</v>
      </c>
      <c r="K62" s="28">
        <f t="shared" si="36"/>
        <v>252.74942138505196</v>
      </c>
      <c r="L62" s="29">
        <f t="shared" si="37"/>
        <v>-0.25057861494803912</v>
      </c>
      <c r="M62" s="29">
        <f t="shared" si="20"/>
        <v>-5.6803697899396571E-2</v>
      </c>
      <c r="N62" s="5">
        <f t="shared" si="38"/>
        <v>-4.8283143214487083</v>
      </c>
      <c r="O62" s="21">
        <f t="shared" si="39"/>
        <v>231.02172629762961</v>
      </c>
      <c r="P62" s="21">
        <f t="shared" si="40"/>
        <v>-3.2680303264635788</v>
      </c>
      <c r="Q62" s="21">
        <f t="shared" si="22"/>
        <v>231.04483989856078</v>
      </c>
      <c r="R62" s="21">
        <f t="shared" si="23"/>
        <v>-0.81055941700442713</v>
      </c>
      <c r="S62" s="33">
        <f t="shared" si="41"/>
        <v>5.6388737384531353</v>
      </c>
      <c r="T62" s="31">
        <f t="shared" si="42"/>
        <v>2.3448935319330162</v>
      </c>
      <c r="U62" s="30">
        <f t="shared" si="43"/>
        <v>0</v>
      </c>
      <c r="V62" s="30">
        <f t="shared" si="25"/>
        <v>2.3448935319330162</v>
      </c>
      <c r="W62" s="30">
        <f t="shared" si="44"/>
        <v>23.448935319330161</v>
      </c>
      <c r="X62" s="30">
        <f t="shared" si="27"/>
        <v>593.2580635790531</v>
      </c>
      <c r="Y62" s="30">
        <f t="shared" si="45"/>
        <v>230.70061580162468</v>
      </c>
      <c r="Z62" s="30">
        <f t="shared" si="46"/>
        <v>-3.2600000546034988</v>
      </c>
      <c r="AA62" s="32">
        <f t="shared" si="28"/>
        <v>230.72364796787704</v>
      </c>
      <c r="AB62" s="13">
        <f t="shared" si="47"/>
        <v>235.94752973065417</v>
      </c>
      <c r="AC62" s="13">
        <f t="shared" si="48"/>
        <v>235.97004976554535</v>
      </c>
      <c r="AD62" s="14">
        <f t="shared" si="49"/>
        <v>2.1000000000000001E-2</v>
      </c>
      <c r="AE62" s="13">
        <f t="shared" si="50"/>
        <v>24.982865703182437</v>
      </c>
      <c r="AF62" s="13">
        <f t="shared" si="15"/>
        <v>24.112757278661832</v>
      </c>
      <c r="AG62" s="13">
        <f t="shared" si="51"/>
        <v>2.3448935319330162</v>
      </c>
      <c r="AH62" s="48">
        <f t="shared" si="52"/>
        <v>26.457650810594849</v>
      </c>
      <c r="AI62" s="51">
        <f t="shared" si="30"/>
        <v>6.6937856550804975</v>
      </c>
    </row>
    <row r="63" spans="2:35">
      <c r="B63" s="20"/>
      <c r="C63" s="18">
        <v>320</v>
      </c>
      <c r="D63" s="16">
        <f t="shared" si="31"/>
        <v>1.0666666666666666E-2</v>
      </c>
      <c r="E63" s="16">
        <f t="shared" si="32"/>
        <v>1.0666666666666666E-2</v>
      </c>
      <c r="F63" s="27">
        <f>'DTx Zero Imp'!G65</f>
        <v>23.491745151378669</v>
      </c>
      <c r="G63" s="21">
        <f t="shared" si="17"/>
        <v>-234.91745151378669</v>
      </c>
      <c r="H63" s="22">
        <f t="shared" si="33"/>
        <v>0</v>
      </c>
      <c r="I63" s="26">
        <f t="shared" si="34"/>
        <v>-5943.4115232988033</v>
      </c>
      <c r="J63" s="21">
        <f t="shared" si="35"/>
        <v>0</v>
      </c>
      <c r="K63" s="28">
        <f t="shared" si="36"/>
        <v>252.74942138505196</v>
      </c>
      <c r="L63" s="29">
        <f t="shared" si="37"/>
        <v>-0.25057861494803912</v>
      </c>
      <c r="M63" s="29">
        <f t="shared" si="20"/>
        <v>-5.6803697899396571E-2</v>
      </c>
      <c r="N63" s="5">
        <f t="shared" si="38"/>
        <v>-4.8283143214487083</v>
      </c>
      <c r="O63" s="21">
        <f t="shared" si="39"/>
        <v>231.02044932422916</v>
      </c>
      <c r="P63" s="21">
        <f t="shared" si="40"/>
        <v>-3.2169673526125857</v>
      </c>
      <c r="Q63" s="21">
        <f t="shared" si="22"/>
        <v>231.0428464266239</v>
      </c>
      <c r="R63" s="21">
        <f t="shared" si="23"/>
        <v>-0.79789718672146814</v>
      </c>
      <c r="S63" s="33">
        <f t="shared" si="41"/>
        <v>5.6262115081701767</v>
      </c>
      <c r="T63" s="31">
        <f t="shared" si="42"/>
        <v>2.3030880170963388</v>
      </c>
      <c r="U63" s="30">
        <f t="shared" si="43"/>
        <v>0</v>
      </c>
      <c r="V63" s="30">
        <f t="shared" si="25"/>
        <v>2.3030880170963388</v>
      </c>
      <c r="W63" s="30">
        <f t="shared" si="44"/>
        <v>23.030880170963389</v>
      </c>
      <c r="X63" s="30">
        <f t="shared" si="27"/>
        <v>582.68126832537371</v>
      </c>
      <c r="Y63" s="30">
        <f t="shared" si="45"/>
        <v>230.70506368925612</v>
      </c>
      <c r="Z63" s="30">
        <f t="shared" si="46"/>
        <v>-3.2090802470177615</v>
      </c>
      <c r="AA63" s="32">
        <f t="shared" si="28"/>
        <v>230.72738157378618</v>
      </c>
      <c r="AB63" s="13">
        <f t="shared" si="47"/>
        <v>235.95093105648996</v>
      </c>
      <c r="AC63" s="13">
        <f t="shared" si="48"/>
        <v>235.97275279670805</v>
      </c>
      <c r="AD63" s="14">
        <f t="shared" si="49"/>
        <v>2.1333333333333333E-2</v>
      </c>
      <c r="AE63" s="13">
        <f t="shared" si="50"/>
        <v>24.587677607446292</v>
      </c>
      <c r="AF63" s="13">
        <f t="shared" si="15"/>
        <v>23.731473529852433</v>
      </c>
      <c r="AG63" s="13">
        <f t="shared" si="51"/>
        <v>2.3030880170963388</v>
      </c>
      <c r="AH63" s="48">
        <f t="shared" si="52"/>
        <v>26.034561546948773</v>
      </c>
      <c r="AI63" s="51">
        <f t="shared" si="30"/>
        <v>6.5867440713780399</v>
      </c>
    </row>
    <row r="64" spans="2:35">
      <c r="B64" s="20"/>
      <c r="C64" s="18">
        <v>325</v>
      </c>
      <c r="D64" s="16">
        <f t="shared" si="31"/>
        <v>1.0833333333333334E-2</v>
      </c>
      <c r="E64" s="16">
        <f t="shared" si="32"/>
        <v>1.0833333333333334E-2</v>
      </c>
      <c r="F64" s="27">
        <f>'DTx Zero Imp'!G66</f>
        <v>23.130333687511307</v>
      </c>
      <c r="G64" s="21">
        <f t="shared" si="17"/>
        <v>-231.30333687511308</v>
      </c>
      <c r="H64" s="22">
        <f t="shared" si="33"/>
        <v>0</v>
      </c>
      <c r="I64" s="26">
        <f t="shared" si="34"/>
        <v>-5851.9744229403605</v>
      </c>
      <c r="J64" s="21">
        <f t="shared" si="35"/>
        <v>0</v>
      </c>
      <c r="K64" s="28">
        <f t="shared" si="36"/>
        <v>252.74942138505196</v>
      </c>
      <c r="L64" s="29">
        <f t="shared" si="37"/>
        <v>-0.25057861494803918</v>
      </c>
      <c r="M64" s="29">
        <f t="shared" si="20"/>
        <v>-5.6803697899396585E-2</v>
      </c>
      <c r="N64" s="5">
        <f t="shared" si="38"/>
        <v>-4.8283143214487101</v>
      </c>
      <c r="O64" s="21">
        <f t="shared" si="39"/>
        <v>231.01921164231791</v>
      </c>
      <c r="P64" s="21">
        <f t="shared" si="40"/>
        <v>-3.1674755471877765</v>
      </c>
      <c r="Q64" s="21">
        <f t="shared" si="22"/>
        <v>231.04092505264109</v>
      </c>
      <c r="R64" s="21">
        <f t="shared" si="23"/>
        <v>-0.78562450431271258</v>
      </c>
      <c r="S64" s="33">
        <f t="shared" si="41"/>
        <v>5.6139388257614229</v>
      </c>
      <c r="T64" s="31">
        <f t="shared" si="42"/>
        <v>2.2627252214767655</v>
      </c>
      <c r="U64" s="30">
        <f t="shared" si="43"/>
        <v>0</v>
      </c>
      <c r="V64" s="30">
        <f t="shared" si="25"/>
        <v>2.2627252214767655</v>
      </c>
      <c r="W64" s="30">
        <f t="shared" si="44"/>
        <v>22.627252214767655</v>
      </c>
      <c r="X64" s="30">
        <f t="shared" si="27"/>
        <v>572.46948103362172</v>
      </c>
      <c r="Y64" s="30">
        <f t="shared" si="45"/>
        <v>230.70935330192992</v>
      </c>
      <c r="Z64" s="30">
        <f t="shared" si="46"/>
        <v>-3.1597266671530657</v>
      </c>
      <c r="AA64" s="32">
        <f t="shared" si="28"/>
        <v>230.73098962559374</v>
      </c>
      <c r="AB64" s="13">
        <f t="shared" si="47"/>
        <v>235.95421134853464</v>
      </c>
      <c r="AC64" s="13">
        <f t="shared" si="48"/>
        <v>235.97536677738222</v>
      </c>
      <c r="AD64" s="14">
        <f t="shared" si="49"/>
        <v>2.1666666666666667E-2</v>
      </c>
      <c r="AE64" s="13">
        <f t="shared" si="50"/>
        <v>24.204817623639155</v>
      </c>
      <c r="AF64" s="13">
        <f t="shared" si="15"/>
        <v>23.362079583523489</v>
      </c>
      <c r="AG64" s="13">
        <f t="shared" si="51"/>
        <v>2.2627252214767655</v>
      </c>
      <c r="AH64" s="48">
        <f t="shared" si="52"/>
        <v>25.624804805000252</v>
      </c>
      <c r="AI64" s="51">
        <f t="shared" si="30"/>
        <v>6.4830756156650642</v>
      </c>
    </row>
    <row r="65" spans="2:35">
      <c r="B65" s="20"/>
      <c r="C65" s="18">
        <v>330</v>
      </c>
      <c r="D65" s="16">
        <f t="shared" si="31"/>
        <v>1.1000000000000001E-2</v>
      </c>
      <c r="E65" s="16">
        <f t="shared" si="32"/>
        <v>1.1000000000000001E-2</v>
      </c>
      <c r="F65" s="27">
        <f>'DTx Zero Imp'!G67</f>
        <v>22.779874086185377</v>
      </c>
      <c r="G65" s="21">
        <f t="shared" si="17"/>
        <v>-227.79874086185376</v>
      </c>
      <c r="H65" s="22">
        <f t="shared" si="33"/>
        <v>0</v>
      </c>
      <c r="I65" s="26">
        <f t="shared" si="34"/>
        <v>-5763.3081438049003</v>
      </c>
      <c r="J65" s="21">
        <f t="shared" si="35"/>
        <v>0</v>
      </c>
      <c r="K65" s="28">
        <f t="shared" si="36"/>
        <v>252.74942138505196</v>
      </c>
      <c r="L65" s="29">
        <f t="shared" si="37"/>
        <v>-0.25057861494803918</v>
      </c>
      <c r="M65" s="29">
        <f t="shared" si="20"/>
        <v>-5.6803697899396585E-2</v>
      </c>
      <c r="N65" s="5">
        <f t="shared" si="38"/>
        <v>-4.8283143214487101</v>
      </c>
      <c r="O65" s="21">
        <f t="shared" si="39"/>
        <v>231.01801146591916</v>
      </c>
      <c r="P65" s="21">
        <f t="shared" si="40"/>
        <v>-3.1194834934425075</v>
      </c>
      <c r="Q65" s="21">
        <f t="shared" si="22"/>
        <v>231.03907201798879</v>
      </c>
      <c r="R65" s="21">
        <f t="shared" si="23"/>
        <v>-0.77372366463124842</v>
      </c>
      <c r="S65" s="33">
        <f t="shared" si="41"/>
        <v>5.6020379860799583</v>
      </c>
      <c r="T65" s="31">
        <f t="shared" si="42"/>
        <v>2.2237325712382514</v>
      </c>
      <c r="U65" s="30">
        <f t="shared" si="43"/>
        <v>0</v>
      </c>
      <c r="V65" s="30">
        <f t="shared" si="25"/>
        <v>2.2237325712382514</v>
      </c>
      <c r="W65" s="30">
        <f t="shared" si="44"/>
        <v>22.237325712382514</v>
      </c>
      <c r="X65" s="30">
        <f t="shared" si="27"/>
        <v>562.60434052327764</v>
      </c>
      <c r="Y65" s="30">
        <f t="shared" si="45"/>
        <v>230.71349279195445</v>
      </c>
      <c r="Z65" s="30">
        <f t="shared" si="46"/>
        <v>-3.1118681467975629</v>
      </c>
      <c r="AA65" s="32">
        <f t="shared" si="28"/>
        <v>230.73447830704944</v>
      </c>
      <c r="AB65" s="13">
        <f t="shared" si="47"/>
        <v>235.95737684090633</v>
      </c>
      <c r="AC65" s="13">
        <f t="shared" si="48"/>
        <v>235.9778960178358</v>
      </c>
      <c r="AD65" s="14">
        <f t="shared" si="49"/>
        <v>2.2000000000000002E-2</v>
      </c>
      <c r="AE65" s="13">
        <f t="shared" si="50"/>
        <v>23.833716867210725</v>
      </c>
      <c r="AF65" s="13">
        <f t="shared" si="15"/>
        <v>23.004026997588635</v>
      </c>
      <c r="AG65" s="13">
        <f t="shared" si="51"/>
        <v>2.2237325712382514</v>
      </c>
      <c r="AH65" s="48">
        <f t="shared" si="52"/>
        <v>25.227759568826887</v>
      </c>
      <c r="AI65" s="51">
        <f t="shared" si="30"/>
        <v>6.3826231709132024</v>
      </c>
    </row>
    <row r="66" spans="2:35">
      <c r="B66" s="20"/>
      <c r="C66" s="18">
        <v>335</v>
      </c>
      <c r="D66" s="16">
        <f t="shared" si="31"/>
        <v>1.1166666666666667E-2</v>
      </c>
      <c r="E66" s="16">
        <f t="shared" si="32"/>
        <v>1.1166666666666667E-2</v>
      </c>
      <c r="F66" s="27">
        <f>'DTx Zero Imp'!G68</f>
        <v>22.439875965496043</v>
      </c>
      <c r="G66" s="21">
        <f t="shared" si="17"/>
        <v>-224.39875965496043</v>
      </c>
      <c r="H66" s="22">
        <f t="shared" si="33"/>
        <v>0</v>
      </c>
      <c r="I66" s="26">
        <f t="shared" si="34"/>
        <v>-5677.2886192704991</v>
      </c>
      <c r="J66" s="21">
        <f t="shared" si="35"/>
        <v>0</v>
      </c>
      <c r="K66" s="28">
        <f t="shared" si="36"/>
        <v>252.74942138505196</v>
      </c>
      <c r="L66" s="29">
        <f t="shared" si="37"/>
        <v>-0.25057861494803918</v>
      </c>
      <c r="M66" s="29">
        <f t="shared" si="20"/>
        <v>-5.6803697899396585E-2</v>
      </c>
      <c r="N66" s="5">
        <f t="shared" si="38"/>
        <v>-4.8283143214487101</v>
      </c>
      <c r="O66" s="21">
        <f t="shared" si="39"/>
        <v>231.01684711568157</v>
      </c>
      <c r="P66" s="21">
        <f t="shared" si="40"/>
        <v>-3.0729240383164993</v>
      </c>
      <c r="Q66" s="21">
        <f t="shared" si="22"/>
        <v>231.03728381673693</v>
      </c>
      <c r="R66" s="21">
        <f t="shared" si="23"/>
        <v>-0.76217801952355124</v>
      </c>
      <c r="S66" s="33">
        <f t="shared" si="41"/>
        <v>5.5904923409722613</v>
      </c>
      <c r="T66" s="31">
        <f t="shared" si="42"/>
        <v>2.186042236424468</v>
      </c>
      <c r="U66" s="30">
        <f t="shared" si="43"/>
        <v>0</v>
      </c>
      <c r="V66" s="30">
        <f t="shared" si="25"/>
        <v>2.186042236424468</v>
      </c>
      <c r="W66" s="30">
        <f t="shared" si="44"/>
        <v>21.86042236424468</v>
      </c>
      <c r="X66" s="30">
        <f t="shared" si="27"/>
        <v>553.06868581539038</v>
      </c>
      <c r="Y66" s="30">
        <f t="shared" si="45"/>
        <v>230.71748976863506</v>
      </c>
      <c r="Z66" s="30">
        <f t="shared" si="46"/>
        <v>-3.0654377651799813</v>
      </c>
      <c r="AA66" s="32">
        <f t="shared" si="28"/>
        <v>230.73785340475112</v>
      </c>
      <c r="AB66" s="13">
        <f t="shared" si="47"/>
        <v>235.96043335248564</v>
      </c>
      <c r="AC66" s="13">
        <f t="shared" si="48"/>
        <v>235.98034455561125</v>
      </c>
      <c r="AD66" s="14">
        <f t="shared" si="49"/>
        <v>2.2333333333333334E-2</v>
      </c>
      <c r="AE66" s="13">
        <f t="shared" si="50"/>
        <v>23.473840974000595</v>
      </c>
      <c r="AF66" s="13">
        <f t="shared" si="15"/>
        <v>22.65680059644319</v>
      </c>
      <c r="AG66" s="13">
        <f t="shared" si="51"/>
        <v>2.186042236424468</v>
      </c>
      <c r="AH66" s="48">
        <f t="shared" si="52"/>
        <v>24.84284283286766</v>
      </c>
      <c r="AI66" s="51">
        <f t="shared" si="30"/>
        <v>6.2852392367155181</v>
      </c>
    </row>
    <row r="67" spans="2:35">
      <c r="B67" s="20"/>
      <c r="C67" s="18">
        <v>340</v>
      </c>
      <c r="D67" s="16">
        <f t="shared" ref="D67:D98" si="53">$B$7*(C67/1000)/$B$1</f>
        <v>1.1333333333333334E-2</v>
      </c>
      <c r="E67" s="16">
        <f t="shared" ref="E67:E98" si="54">D67*$B$9</f>
        <v>1.1333333333333334E-2</v>
      </c>
      <c r="F67" s="27">
        <f>'DTx Zero Imp'!G69</f>
        <v>22.109877789532863</v>
      </c>
      <c r="G67" s="21">
        <f t="shared" si="17"/>
        <v>-221.09877789532862</v>
      </c>
      <c r="H67" s="22">
        <f t="shared" ref="H67:H99" si="55">$B$14*$B$2</f>
        <v>0</v>
      </c>
      <c r="I67" s="26">
        <f t="shared" ref="I67:I99" si="56">(F67+$B$14)*$B$3*-1</f>
        <v>-5593.7990807518145</v>
      </c>
      <c r="J67" s="21">
        <f t="shared" ref="J67:J99" si="57">$B$14*$B$6</f>
        <v>0</v>
      </c>
      <c r="K67" s="28">
        <f t="shared" ref="K67:K98" si="58">(($B$3^2)+(I67*D67)+(J67*E67))/$B$3</f>
        <v>252.74942138505196</v>
      </c>
      <c r="L67" s="29">
        <f t="shared" ref="L67:L99" si="59">(I67*E67-(J67*D67))/$B$3</f>
        <v>-0.25057861494803912</v>
      </c>
      <c r="M67" s="29">
        <f t="shared" si="20"/>
        <v>-5.6803697899396571E-2</v>
      </c>
      <c r="N67" s="5">
        <f t="shared" ref="N67:N98" si="60">($B$15+2*$B$2)*M67</f>
        <v>-4.8283143214487083</v>
      </c>
      <c r="O67" s="21">
        <f t="shared" ref="O67:O99" si="61">(($B$6^2)-(I67*$B$2*$B$5)-(J67*$B$2*$B$4))/$B$6</f>
        <v>231.01571701103919</v>
      </c>
      <c r="P67" s="21">
        <f t="shared" ref="P67:P99" si="62">(I67*$B$2*$B$4+(J67*$B$2*$B$5))/$B$6</f>
        <v>-3.0277339789294917</v>
      </c>
      <c r="Q67" s="21">
        <f t="shared" si="22"/>
        <v>231.03555717501951</v>
      </c>
      <c r="R67" s="21">
        <f t="shared" si="23"/>
        <v>-0.75097190010713377</v>
      </c>
      <c r="S67" s="33">
        <f t="shared" ref="S67:S98" si="63">(R67+N67)*-1</f>
        <v>5.5792862215558419</v>
      </c>
      <c r="T67" s="31">
        <f t="shared" ref="T67:T98" si="64">(F67+$B$13+$B$14)*SIN(RADIANS(S67))</f>
        <v>2.1495907523807247</v>
      </c>
      <c r="U67" s="30">
        <f t="shared" ref="U67:U99" si="65">$B$12*SIN(RADIANS(DEGREES(ACOS($B$8))-S67))</f>
        <v>0</v>
      </c>
      <c r="V67" s="30">
        <f t="shared" si="25"/>
        <v>2.1495907523807247</v>
      </c>
      <c r="W67" s="30">
        <f t="shared" ref="W67:W98" si="66">V67*$B$2</f>
        <v>21.495907523807247</v>
      </c>
      <c r="X67" s="30">
        <f t="shared" si="27"/>
        <v>543.84646035232333</v>
      </c>
      <c r="Y67" s="30">
        <f t="shared" ref="Y67:Y98" si="67">(($B$6^2)-(I67*$B$2*$B$5)-(X67*$B$2*$B$4))/$B$6</f>
        <v>230.72135134227659</v>
      </c>
      <c r="Z67" s="30">
        <f t="shared" ref="Z67:Z99" si="68">(I67*$B$2*$B$4+(X67*$B$2*$B$5*$B$9))/$B$6</f>
        <v>-3.0203725367597478</v>
      </c>
      <c r="AA67" s="32">
        <f t="shared" si="28"/>
        <v>230.74112033936873</v>
      </c>
      <c r="AB67" s="13">
        <f t="shared" ref="AB67:AB99" si="69">Y67+($B$3-Y67)*((2*$B$2)/(2*$B$2+$B$15))</f>
        <v>235.96338632056444</v>
      </c>
      <c r="AC67" s="13">
        <f t="shared" ref="AC67:AC98" si="70">SQRT(AB67^2+Z67^2)</f>
        <v>235.9827161766911</v>
      </c>
      <c r="AD67" s="14">
        <f t="shared" ref="AD67:AD99" si="71">2*$B$7*(C67/1000)/$B$1</f>
        <v>2.2666666666666668E-2</v>
      </c>
      <c r="AE67" s="13">
        <f t="shared" ref="AE67:AE98" si="72">(AC67-AA67)/($B$2*AD67)</f>
        <v>23.124687517598666</v>
      </c>
      <c r="AF67" s="13">
        <f t="shared" si="15"/>
        <v>22.319915983158356</v>
      </c>
      <c r="AG67" s="13">
        <f t="shared" ref="AG67:AG99" si="73">(F67)*SIN(RADIANS(S67))</f>
        <v>2.1495907523807247</v>
      </c>
      <c r="AH67" s="48">
        <f t="shared" ref="AH67:AH99" si="74">AF67+$B$13+(V67*$B$9)</f>
        <v>24.469506735539081</v>
      </c>
      <c r="AI67" s="51">
        <f t="shared" si="30"/>
        <v>6.1907852040913873</v>
      </c>
    </row>
    <row r="68" spans="2:35">
      <c r="B68" s="20"/>
      <c r="C68" s="18">
        <v>345</v>
      </c>
      <c r="D68" s="16">
        <f t="shared" si="53"/>
        <v>1.15E-2</v>
      </c>
      <c r="E68" s="16">
        <f t="shared" si="54"/>
        <v>1.15E-2</v>
      </c>
      <c r="F68" s="27">
        <f>'DTx Zero Imp'!G70</f>
        <v>21.78944477809036</v>
      </c>
      <c r="G68" s="21">
        <f t="shared" ref="G68:G99" si="75">F68*$B$2*-1-H68</f>
        <v>-217.89444778090359</v>
      </c>
      <c r="H68" s="22">
        <f t="shared" si="55"/>
        <v>0</v>
      </c>
      <c r="I68" s="26">
        <f t="shared" si="56"/>
        <v>-5512.7295288568612</v>
      </c>
      <c r="J68" s="21">
        <f t="shared" si="57"/>
        <v>0</v>
      </c>
      <c r="K68" s="28">
        <f t="shared" si="58"/>
        <v>252.74942138505196</v>
      </c>
      <c r="L68" s="29">
        <f t="shared" si="59"/>
        <v>-0.25057861494803912</v>
      </c>
      <c r="M68" s="29">
        <f t="shared" ref="M68:M99" si="76">DEGREES(TAN((L68/K68)))</f>
        <v>-5.6803697899396571E-2</v>
      </c>
      <c r="N68" s="5">
        <f t="shared" si="60"/>
        <v>-4.8283143214487083</v>
      </c>
      <c r="O68" s="21">
        <f t="shared" si="61"/>
        <v>231.01461966305314</v>
      </c>
      <c r="P68" s="21">
        <f t="shared" si="62"/>
        <v>-2.9838537763363111</v>
      </c>
      <c r="Q68" s="21">
        <f t="shared" ref="Q68:Q99" si="77">SQRT(O68^2+P68^2)</f>
        <v>231.03388903237476</v>
      </c>
      <c r="R68" s="21">
        <f t="shared" ref="R68:R99" si="78">DEGREES(TAN((P68/O68)))</f>
        <v>-0.74009054580722722</v>
      </c>
      <c r="S68" s="33">
        <f t="shared" si="63"/>
        <v>5.5684048672559356</v>
      </c>
      <c r="T68" s="31">
        <f t="shared" si="64"/>
        <v>2.1143186766446482</v>
      </c>
      <c r="U68" s="30">
        <f t="shared" si="65"/>
        <v>0</v>
      </c>
      <c r="V68" s="30">
        <f t="shared" ref="V68:V99" si="79">U68+T68</f>
        <v>2.1143186766446482</v>
      </c>
      <c r="W68" s="30">
        <f t="shared" si="66"/>
        <v>21.143186766446483</v>
      </c>
      <c r="X68" s="30">
        <f t="shared" ref="X68:X99" si="80">V68*$B$3</f>
        <v>534.92262519109602</v>
      </c>
      <c r="Y68" s="30">
        <f t="shared" si="67"/>
        <v>230.72508416401058</v>
      </c>
      <c r="Z68" s="30">
        <f t="shared" si="68"/>
        <v>-2.9766131261570661</v>
      </c>
      <c r="AA68" s="32">
        <f t="shared" ref="AA68:AA99" si="81">SQRT(Y68^2+Z68^2)</f>
        <v>230.7442841939808</v>
      </c>
      <c r="AB68" s="13">
        <f t="shared" si="69"/>
        <v>235.9662408313022</v>
      </c>
      <c r="AC68" s="13">
        <f t="shared" si="70"/>
        <v>235.9850144347283</v>
      </c>
      <c r="AD68" s="14">
        <f t="shared" si="71"/>
        <v>2.3E-2</v>
      </c>
      <c r="AE68" s="13">
        <f t="shared" si="72"/>
        <v>22.785783655423895</v>
      </c>
      <c r="AF68" s="13">
        <f t="shared" ref="AF68:AF99" si="82">(AC68*2*AE68)/($B$3+AC68)</f>
        <v>21.992917271903682</v>
      </c>
      <c r="AG68" s="13">
        <f t="shared" si="73"/>
        <v>2.1143186766446482</v>
      </c>
      <c r="AH68" s="48">
        <f t="shared" si="74"/>
        <v>24.107235948548329</v>
      </c>
      <c r="AI68" s="51">
        <f t="shared" ref="AI68:AI99" si="83">(AH68*$B$3)/1000</f>
        <v>6.099130694982728</v>
      </c>
    </row>
    <row r="69" spans="2:35">
      <c r="B69" s="20"/>
      <c r="C69" s="18">
        <v>350</v>
      </c>
      <c r="D69" s="16">
        <f t="shared" si="53"/>
        <v>1.1666666666666665E-2</v>
      </c>
      <c r="E69" s="16">
        <f t="shared" si="54"/>
        <v>1.1666666666666665E-2</v>
      </c>
      <c r="F69" s="27">
        <f>'DTx Zero Imp'!G71</f>
        <v>21.478166995546218</v>
      </c>
      <c r="G69" s="21">
        <f t="shared" si="75"/>
        <v>-214.78166995546218</v>
      </c>
      <c r="H69" s="22">
        <f t="shared" si="55"/>
        <v>0</v>
      </c>
      <c r="I69" s="26">
        <f t="shared" si="56"/>
        <v>-5433.9762498731934</v>
      </c>
      <c r="J69" s="21">
        <f t="shared" si="57"/>
        <v>0</v>
      </c>
      <c r="K69" s="28">
        <f t="shared" si="58"/>
        <v>252.74942138505196</v>
      </c>
      <c r="L69" s="29">
        <f t="shared" si="59"/>
        <v>-0.25057861494803918</v>
      </c>
      <c r="M69" s="29">
        <f t="shared" si="76"/>
        <v>-5.6803697899396585E-2</v>
      </c>
      <c r="N69" s="5">
        <f t="shared" si="60"/>
        <v>-4.8283143214487101</v>
      </c>
      <c r="O69" s="21">
        <f t="shared" si="61"/>
        <v>231.01355366786666</v>
      </c>
      <c r="P69" s="21">
        <f t="shared" si="62"/>
        <v>-2.9412272938172221</v>
      </c>
      <c r="Q69" s="21">
        <f t="shared" si="77"/>
        <v>231.03227652484017</v>
      </c>
      <c r="R69" s="21">
        <f t="shared" si="78"/>
        <v>-0.72952003947650246</v>
      </c>
      <c r="S69" s="33">
        <f t="shared" si="63"/>
        <v>5.557834360925213</v>
      </c>
      <c r="T69" s="31">
        <f t="shared" si="64"/>
        <v>2.0801702775076234</v>
      </c>
      <c r="U69" s="30">
        <f t="shared" si="65"/>
        <v>0</v>
      </c>
      <c r="V69" s="30">
        <f t="shared" si="79"/>
        <v>2.0801702775076234</v>
      </c>
      <c r="W69" s="30">
        <f t="shared" si="66"/>
        <v>20.801702775076233</v>
      </c>
      <c r="X69" s="30">
        <f t="shared" si="80"/>
        <v>526.2830802094287</v>
      </c>
      <c r="Y69" s="30">
        <f t="shared" si="67"/>
        <v>230.72869446189895</v>
      </c>
      <c r="Z69" s="30">
        <f t="shared" si="68"/>
        <v>-2.9341035875098087</v>
      </c>
      <c r="AA69" s="32">
        <f t="shared" si="81"/>
        <v>230.74734973982811</v>
      </c>
      <c r="AB69" s="13">
        <f t="shared" si="69"/>
        <v>235.96900164733449</v>
      </c>
      <c r="AC69" s="13">
        <f t="shared" si="70"/>
        <v>235.98724266854339</v>
      </c>
      <c r="AD69" s="14">
        <f t="shared" si="71"/>
        <v>2.3333333333333331E-2</v>
      </c>
      <c r="AE69" s="13">
        <f t="shared" si="72"/>
        <v>22.456683980208339</v>
      </c>
      <c r="AF69" s="13">
        <f t="shared" si="82"/>
        <v>21.675375018159482</v>
      </c>
      <c r="AG69" s="13">
        <f t="shared" si="73"/>
        <v>2.0801702775076234</v>
      </c>
      <c r="AH69" s="48">
        <f t="shared" si="74"/>
        <v>23.755545295667105</v>
      </c>
      <c r="AI69" s="51">
        <f t="shared" si="83"/>
        <v>6.0101529598037775</v>
      </c>
    </row>
    <row r="70" spans="2:35">
      <c r="B70" s="20"/>
      <c r="C70" s="18">
        <v>355</v>
      </c>
      <c r="D70" s="16">
        <f t="shared" si="53"/>
        <v>1.1833333333333333E-2</v>
      </c>
      <c r="E70" s="16">
        <f t="shared" si="54"/>
        <v>1.1833333333333333E-2</v>
      </c>
      <c r="F70" s="27">
        <f>'DTx Zero Imp'!G72</f>
        <v>21.175657601242744</v>
      </c>
      <c r="G70" s="21">
        <f t="shared" si="75"/>
        <v>-211.75657601242744</v>
      </c>
      <c r="H70" s="22">
        <f t="shared" si="55"/>
        <v>0</v>
      </c>
      <c r="I70" s="26">
        <f t="shared" si="56"/>
        <v>-5357.4413731144141</v>
      </c>
      <c r="J70" s="21">
        <f t="shared" si="57"/>
        <v>0</v>
      </c>
      <c r="K70" s="28">
        <f t="shared" si="58"/>
        <v>252.74942138505196</v>
      </c>
      <c r="L70" s="29">
        <f t="shared" si="59"/>
        <v>-0.25057861494803912</v>
      </c>
      <c r="M70" s="29">
        <f t="shared" si="76"/>
        <v>-5.6803697899396571E-2</v>
      </c>
      <c r="N70" s="5">
        <f t="shared" si="60"/>
        <v>-4.8283143214487083</v>
      </c>
      <c r="O70" s="21">
        <f t="shared" si="61"/>
        <v>231.0125177007136</v>
      </c>
      <c r="P70" s="21">
        <f t="shared" si="62"/>
        <v>-2.8998015572845843</v>
      </c>
      <c r="Q70" s="21">
        <f t="shared" si="77"/>
        <v>231.03071696961456</v>
      </c>
      <c r="R70" s="21">
        <f t="shared" si="78"/>
        <v>-0.71924724799801298</v>
      </c>
      <c r="S70" s="33">
        <f t="shared" si="63"/>
        <v>5.5475615694467209</v>
      </c>
      <c r="T70" s="31">
        <f t="shared" si="64"/>
        <v>2.0470932509048643</v>
      </c>
      <c r="U70" s="30">
        <f t="shared" si="65"/>
        <v>0</v>
      </c>
      <c r="V70" s="30">
        <f t="shared" si="79"/>
        <v>2.0470932509048643</v>
      </c>
      <c r="W70" s="30">
        <f t="shared" si="66"/>
        <v>20.470932509048644</v>
      </c>
      <c r="X70" s="30">
        <f t="shared" si="80"/>
        <v>517.91459247893067</v>
      </c>
      <c r="Y70" s="30">
        <f t="shared" si="67"/>
        <v>230.73218807371148</v>
      </c>
      <c r="Z70" s="30">
        <f t="shared" si="68"/>
        <v>-2.8927911258497083</v>
      </c>
      <c r="AA70" s="32">
        <f t="shared" si="81"/>
        <v>230.75032145975521</v>
      </c>
      <c r="AB70" s="13">
        <f t="shared" si="69"/>
        <v>235.97167323283819</v>
      </c>
      <c r="AC70" s="13">
        <f t="shared" si="70"/>
        <v>235.98940401806848</v>
      </c>
      <c r="AD70" s="14">
        <f t="shared" si="71"/>
        <v>2.3666666666666666E-2</v>
      </c>
      <c r="AE70" s="13">
        <f t="shared" si="72"/>
        <v>22.136968556253258</v>
      </c>
      <c r="AF70" s="13">
        <f t="shared" si="82"/>
        <v>21.366884326859136</v>
      </c>
      <c r="AG70" s="13">
        <f t="shared" si="73"/>
        <v>2.0470932509048643</v>
      </c>
      <c r="AH70" s="48">
        <f t="shared" si="74"/>
        <v>23.413977577764001</v>
      </c>
      <c r="AI70" s="51">
        <f t="shared" si="83"/>
        <v>5.9237363271742929</v>
      </c>
    </row>
    <row r="71" spans="2:35">
      <c r="B71" s="20"/>
      <c r="C71" s="18">
        <v>360</v>
      </c>
      <c r="D71" s="16">
        <f t="shared" si="53"/>
        <v>1.2E-2</v>
      </c>
      <c r="E71" s="16">
        <f t="shared" si="54"/>
        <v>1.2E-2</v>
      </c>
      <c r="F71" s="27">
        <f>'DTx Zero Imp'!G73</f>
        <v>20.881551245669932</v>
      </c>
      <c r="G71" s="21">
        <f t="shared" si="75"/>
        <v>-208.81551245669931</v>
      </c>
      <c r="H71" s="22">
        <f t="shared" si="55"/>
        <v>0</v>
      </c>
      <c r="I71" s="26">
        <f t="shared" si="56"/>
        <v>-5283.0324651544925</v>
      </c>
      <c r="J71" s="21">
        <f t="shared" si="57"/>
        <v>0</v>
      </c>
      <c r="K71" s="28">
        <f t="shared" si="58"/>
        <v>252.74942138505196</v>
      </c>
      <c r="L71" s="29">
        <f t="shared" si="59"/>
        <v>-0.25057861494803918</v>
      </c>
      <c r="M71" s="29">
        <f t="shared" si="76"/>
        <v>-5.6803697899396585E-2</v>
      </c>
      <c r="N71" s="5">
        <f t="shared" si="60"/>
        <v>-4.8283143214487101</v>
      </c>
      <c r="O71" s="21">
        <f t="shared" si="61"/>
        <v>231.01151051042592</v>
      </c>
      <c r="P71" s="21">
        <f t="shared" si="62"/>
        <v>-2.8595265356556321</v>
      </c>
      <c r="Q71" s="21">
        <f t="shared" si="77"/>
        <v>231.02920785112158</v>
      </c>
      <c r="R71" s="21">
        <f t="shared" si="78"/>
        <v>-0.70925976783821088</v>
      </c>
      <c r="S71" s="33">
        <f t="shared" si="63"/>
        <v>5.5375740892869212</v>
      </c>
      <c r="T71" s="31">
        <f t="shared" si="64"/>
        <v>2.0150384626873903</v>
      </c>
      <c r="U71" s="30">
        <f t="shared" si="65"/>
        <v>0</v>
      </c>
      <c r="V71" s="30">
        <f t="shared" si="79"/>
        <v>2.0150384626873903</v>
      </c>
      <c r="W71" s="30">
        <f t="shared" si="66"/>
        <v>20.150384626873901</v>
      </c>
      <c r="X71" s="30">
        <f t="shared" si="80"/>
        <v>509.80473105990973</v>
      </c>
      <c r="Y71" s="30">
        <f t="shared" si="67"/>
        <v>230.73557047672674</v>
      </c>
      <c r="Z71" s="30">
        <f t="shared" si="68"/>
        <v>-2.8526258783577467</v>
      </c>
      <c r="AA71" s="32">
        <f t="shared" si="81"/>
        <v>230.75320356957647</v>
      </c>
      <c r="AB71" s="13">
        <f t="shared" si="69"/>
        <v>235.97425977632045</v>
      </c>
      <c r="AC71" s="13">
        <f t="shared" si="70"/>
        <v>235.99150143889554</v>
      </c>
      <c r="AD71" s="14">
        <f t="shared" si="71"/>
        <v>2.4E-2</v>
      </c>
      <c r="AE71" s="13">
        <f t="shared" si="72"/>
        <v>21.826241122162791</v>
      </c>
      <c r="AF71" s="13">
        <f t="shared" si="82"/>
        <v>21.067063120851426</v>
      </c>
      <c r="AG71" s="13">
        <f t="shared" si="73"/>
        <v>2.0150384626873903</v>
      </c>
      <c r="AH71" s="48">
        <f t="shared" si="74"/>
        <v>23.082101583538815</v>
      </c>
      <c r="AI71" s="51">
        <f t="shared" si="83"/>
        <v>5.8397717006353203</v>
      </c>
    </row>
    <row r="72" spans="2:35">
      <c r="B72" s="20"/>
      <c r="C72" s="18">
        <v>365</v>
      </c>
      <c r="D72" s="16">
        <f t="shared" si="53"/>
        <v>1.2166666666666666E-2</v>
      </c>
      <c r="E72" s="16">
        <f t="shared" si="54"/>
        <v>1.2166666666666666E-2</v>
      </c>
      <c r="F72" s="27">
        <f>'DTx Zero Imp'!G74</f>
        <v>20.595502598468972</v>
      </c>
      <c r="G72" s="21">
        <f t="shared" si="75"/>
        <v>-205.95502598468971</v>
      </c>
      <c r="H72" s="22">
        <f t="shared" si="55"/>
        <v>0</v>
      </c>
      <c r="I72" s="26">
        <f t="shared" si="56"/>
        <v>-5210.6621574126502</v>
      </c>
      <c r="J72" s="21">
        <f t="shared" si="57"/>
        <v>0</v>
      </c>
      <c r="K72" s="28">
        <f t="shared" si="58"/>
        <v>252.74942138505196</v>
      </c>
      <c r="L72" s="29">
        <f t="shared" si="59"/>
        <v>-0.25057861494803918</v>
      </c>
      <c r="M72" s="29">
        <f t="shared" si="76"/>
        <v>-5.6803697899396585E-2</v>
      </c>
      <c r="N72" s="5">
        <f t="shared" si="60"/>
        <v>-4.8283143214487101</v>
      </c>
      <c r="O72" s="21">
        <f t="shared" si="61"/>
        <v>231.01053091439269</v>
      </c>
      <c r="P72" s="21">
        <f t="shared" si="62"/>
        <v>-2.8203549392767879</v>
      </c>
      <c r="Q72" s="21">
        <f t="shared" si="77"/>
        <v>231.02774680832837</v>
      </c>
      <c r="R72" s="21">
        <f t="shared" si="78"/>
        <v>-0.69954587507530941</v>
      </c>
      <c r="S72" s="33">
        <f t="shared" si="63"/>
        <v>5.5278601965240197</v>
      </c>
      <c r="T72" s="31">
        <f t="shared" si="64"/>
        <v>1.9839597136728389</v>
      </c>
      <c r="U72" s="30">
        <f t="shared" si="65"/>
        <v>0</v>
      </c>
      <c r="V72" s="30">
        <f t="shared" si="79"/>
        <v>1.9839597136728389</v>
      </c>
      <c r="W72" s="30">
        <f t="shared" si="66"/>
        <v>19.83959713672839</v>
      </c>
      <c r="X72" s="30">
        <f t="shared" si="80"/>
        <v>501.94180755922821</v>
      </c>
      <c r="Y72" s="30">
        <f t="shared" si="67"/>
        <v>230.7388468148651</v>
      </c>
      <c r="Z72" s="30">
        <f t="shared" si="68"/>
        <v>-2.8135607135930716</v>
      </c>
      <c r="AA72" s="32">
        <f t="shared" si="81"/>
        <v>230.75600003757833</v>
      </c>
      <c r="AB72" s="13">
        <f t="shared" si="69"/>
        <v>235.97676521136742</v>
      </c>
      <c r="AC72" s="13">
        <f t="shared" si="70"/>
        <v>235.99353771556946</v>
      </c>
      <c r="AD72" s="14">
        <f t="shared" si="71"/>
        <v>2.4333333333333332E-2</v>
      </c>
      <c r="AE72" s="13">
        <f t="shared" si="72"/>
        <v>21.524127443799156</v>
      </c>
      <c r="AF72" s="13">
        <f t="shared" si="82"/>
        <v>20.775550554034275</v>
      </c>
      <c r="AG72" s="13">
        <f t="shared" si="73"/>
        <v>1.9839597136728389</v>
      </c>
      <c r="AH72" s="48">
        <f t="shared" si="74"/>
        <v>22.759510267707114</v>
      </c>
      <c r="AI72" s="51">
        <f t="shared" si="83"/>
        <v>5.7581560977298993</v>
      </c>
    </row>
    <row r="73" spans="2:35">
      <c r="B73" s="20"/>
      <c r="C73" s="18">
        <v>370</v>
      </c>
      <c r="D73" s="16">
        <f t="shared" si="53"/>
        <v>1.2333333333333333E-2</v>
      </c>
      <c r="E73" s="16">
        <f t="shared" si="54"/>
        <v>1.2333333333333333E-2</v>
      </c>
      <c r="F73" s="27">
        <f>'DTx Zero Imp'!G75</f>
        <v>20.31718499578696</v>
      </c>
      <c r="G73" s="21">
        <f t="shared" si="75"/>
        <v>-203.1718499578696</v>
      </c>
      <c r="H73" s="22">
        <f t="shared" si="55"/>
        <v>0</v>
      </c>
      <c r="I73" s="26">
        <f t="shared" si="56"/>
        <v>-5140.2478039341004</v>
      </c>
      <c r="J73" s="21">
        <f t="shared" si="57"/>
        <v>0</v>
      </c>
      <c r="K73" s="28">
        <f t="shared" si="58"/>
        <v>252.74942138505196</v>
      </c>
      <c r="L73" s="29">
        <f t="shared" si="59"/>
        <v>-0.25057861494803912</v>
      </c>
      <c r="M73" s="29">
        <f t="shared" si="76"/>
        <v>-5.6803697899396571E-2</v>
      </c>
      <c r="N73" s="5">
        <f t="shared" si="60"/>
        <v>-4.8283143214487083</v>
      </c>
      <c r="O73" s="21">
        <f t="shared" si="61"/>
        <v>231.00957779392792</v>
      </c>
      <c r="P73" s="21">
        <f t="shared" si="62"/>
        <v>-2.7822420346919658</v>
      </c>
      <c r="Q73" s="21">
        <f t="shared" si="77"/>
        <v>231.02633162319063</v>
      </c>
      <c r="R73" s="21">
        <f t="shared" si="78"/>
        <v>-0.69009447947961389</v>
      </c>
      <c r="S73" s="33">
        <f t="shared" si="63"/>
        <v>5.5184088009283219</v>
      </c>
      <c r="T73" s="31">
        <f t="shared" si="64"/>
        <v>1.95381352517161</v>
      </c>
      <c r="U73" s="30">
        <f t="shared" si="65"/>
        <v>0</v>
      </c>
      <c r="V73" s="30">
        <f t="shared" si="79"/>
        <v>1.95381352517161</v>
      </c>
      <c r="W73" s="30">
        <f t="shared" si="66"/>
        <v>19.538135251716099</v>
      </c>
      <c r="X73" s="30">
        <f t="shared" si="80"/>
        <v>494.31482186841731</v>
      </c>
      <c r="Y73" s="30">
        <f t="shared" si="67"/>
        <v>230.74202192342668</v>
      </c>
      <c r="Z73" s="30">
        <f t="shared" si="68"/>
        <v>-2.7755510469957803</v>
      </c>
      <c r="AA73" s="32">
        <f t="shared" si="81"/>
        <v>230.75871460234302</v>
      </c>
      <c r="AB73" s="13">
        <f t="shared" si="69"/>
        <v>235.97919323556158</v>
      </c>
      <c r="AC73" s="13">
        <f t="shared" si="70"/>
        <v>235.99551547375003</v>
      </c>
      <c r="AD73" s="14">
        <f t="shared" si="71"/>
        <v>2.4666666666666667E-2</v>
      </c>
      <c r="AE73" s="13">
        <f t="shared" si="72"/>
        <v>21.230273803001403</v>
      </c>
      <c r="AF73" s="13">
        <f t="shared" si="82"/>
        <v>20.492005555241636</v>
      </c>
      <c r="AG73" s="13">
        <f t="shared" si="73"/>
        <v>1.95381352517161</v>
      </c>
      <c r="AH73" s="48">
        <f t="shared" si="74"/>
        <v>22.445819080413248</v>
      </c>
      <c r="AI73" s="51">
        <f t="shared" si="83"/>
        <v>5.6787922273445517</v>
      </c>
    </row>
    <row r="74" spans="2:35">
      <c r="B74" s="20"/>
      <c r="C74" s="18">
        <v>375</v>
      </c>
      <c r="D74" s="16">
        <f t="shared" si="53"/>
        <v>1.2500000000000001E-2</v>
      </c>
      <c r="E74" s="16">
        <f t="shared" si="54"/>
        <v>1.2500000000000001E-2</v>
      </c>
      <c r="F74" s="27">
        <f>'DTx Zero Imp'!G76</f>
        <v>20.046289195843134</v>
      </c>
      <c r="G74" s="21">
        <f t="shared" si="75"/>
        <v>-200.46289195843133</v>
      </c>
      <c r="H74" s="22">
        <f t="shared" si="55"/>
        <v>0</v>
      </c>
      <c r="I74" s="26">
        <f t="shared" si="56"/>
        <v>-5071.7111665483126</v>
      </c>
      <c r="J74" s="21">
        <f t="shared" si="57"/>
        <v>0</v>
      </c>
      <c r="K74" s="28">
        <f t="shared" si="58"/>
        <v>252.74942138505196</v>
      </c>
      <c r="L74" s="29">
        <f t="shared" si="59"/>
        <v>-0.25057861494803918</v>
      </c>
      <c r="M74" s="29">
        <f t="shared" si="76"/>
        <v>-5.6803697899396585E-2</v>
      </c>
      <c r="N74" s="5">
        <f t="shared" si="60"/>
        <v>-4.8283143214487101</v>
      </c>
      <c r="O74" s="21">
        <f t="shared" si="61"/>
        <v>231.0086500900089</v>
      </c>
      <c r="P74" s="21">
        <f t="shared" si="62"/>
        <v>-2.7451454742294068</v>
      </c>
      <c r="Q74" s="21">
        <f t="shared" si="77"/>
        <v>231.02496021010987</v>
      </c>
      <c r="R74" s="21">
        <f t="shared" si="78"/>
        <v>-0.6808950822675931</v>
      </c>
      <c r="S74" s="33">
        <f t="shared" si="63"/>
        <v>5.5092094037163033</v>
      </c>
      <c r="T74" s="31">
        <f t="shared" si="64"/>
        <v>1.924558942946083</v>
      </c>
      <c r="U74" s="30">
        <f t="shared" si="65"/>
        <v>0</v>
      </c>
      <c r="V74" s="30">
        <f t="shared" si="79"/>
        <v>1.924558942946083</v>
      </c>
      <c r="W74" s="30">
        <f t="shared" si="66"/>
        <v>19.245589429460829</v>
      </c>
      <c r="X74" s="30">
        <f t="shared" si="80"/>
        <v>486.91341256535901</v>
      </c>
      <c r="Y74" s="30">
        <f t="shared" si="67"/>
        <v>230.74510035167569</v>
      </c>
      <c r="Z74" s="30">
        <f t="shared" si="68"/>
        <v>-2.738554671145113</v>
      </c>
      <c r="AA74" s="32">
        <f t="shared" si="81"/>
        <v>230.76135078906029</v>
      </c>
      <c r="AB74" s="13">
        <f t="shared" si="69"/>
        <v>235.981547327752</v>
      </c>
      <c r="AC74" s="13">
        <f t="shared" si="70"/>
        <v>235.99743719135364</v>
      </c>
      <c r="AD74" s="14">
        <f t="shared" si="71"/>
        <v>2.5000000000000001E-2</v>
      </c>
      <c r="AE74" s="13">
        <f t="shared" si="72"/>
        <v>20.944345609173411</v>
      </c>
      <c r="AF74" s="13">
        <f t="shared" si="82"/>
        <v>20.21610549046985</v>
      </c>
      <c r="AG74" s="13">
        <f t="shared" si="73"/>
        <v>1.924558942946083</v>
      </c>
      <c r="AH74" s="48">
        <f t="shared" si="74"/>
        <v>22.140664433415932</v>
      </c>
      <c r="AI74" s="51">
        <f t="shared" si="83"/>
        <v>5.6015881016542304</v>
      </c>
    </row>
    <row r="75" spans="2:35">
      <c r="B75" s="20"/>
      <c r="C75" s="18">
        <v>380</v>
      </c>
      <c r="D75" s="16">
        <f t="shared" si="53"/>
        <v>1.2666666666666666E-2</v>
      </c>
      <c r="E75" s="16">
        <f t="shared" si="54"/>
        <v>1.2666666666666666E-2</v>
      </c>
      <c r="F75" s="27">
        <f>'DTx Zero Imp'!G77</f>
        <v>19.782522232739936</v>
      </c>
      <c r="G75" s="21">
        <f t="shared" si="75"/>
        <v>-197.82522232739936</v>
      </c>
      <c r="H75" s="22">
        <f t="shared" si="55"/>
        <v>0</v>
      </c>
      <c r="I75" s="26">
        <f t="shared" si="56"/>
        <v>-5004.9781248832041</v>
      </c>
      <c r="J75" s="21">
        <f t="shared" si="57"/>
        <v>0</v>
      </c>
      <c r="K75" s="28">
        <f t="shared" si="58"/>
        <v>252.74942138505196</v>
      </c>
      <c r="L75" s="29">
        <f t="shared" si="59"/>
        <v>-0.25057861494803918</v>
      </c>
      <c r="M75" s="29">
        <f t="shared" si="76"/>
        <v>-5.6803697899396585E-2</v>
      </c>
      <c r="N75" s="5">
        <f t="shared" si="60"/>
        <v>-4.8283143214487101</v>
      </c>
      <c r="O75" s="21">
        <f t="shared" si="61"/>
        <v>231.00774679935085</v>
      </c>
      <c r="P75" s="21">
        <f t="shared" si="62"/>
        <v>-2.7090251390421778</v>
      </c>
      <c r="Q75" s="21">
        <f t="shared" si="77"/>
        <v>231.02363060630174</v>
      </c>
      <c r="R75" s="21">
        <f t="shared" si="78"/>
        <v>-0.6719377371912908</v>
      </c>
      <c r="S75" s="33">
        <f t="shared" si="63"/>
        <v>5.500252058640001</v>
      </c>
      <c r="T75" s="31">
        <f t="shared" si="64"/>
        <v>1.8961573577892976</v>
      </c>
      <c r="U75" s="30">
        <f t="shared" si="65"/>
        <v>0</v>
      </c>
      <c r="V75" s="30">
        <f t="shared" si="79"/>
        <v>1.8961573577892976</v>
      </c>
      <c r="W75" s="30">
        <f t="shared" si="66"/>
        <v>18.961573577892977</v>
      </c>
      <c r="X75" s="30">
        <f t="shared" si="80"/>
        <v>479.72781152069228</v>
      </c>
      <c r="Y75" s="30">
        <f t="shared" si="67"/>
        <v>230.74808638348489</v>
      </c>
      <c r="Z75" s="30">
        <f t="shared" si="68"/>
        <v>-2.702531599414395</v>
      </c>
      <c r="AA75" s="32">
        <f t="shared" si="81"/>
        <v>230.76391192447323</v>
      </c>
      <c r="AB75" s="13">
        <f t="shared" si="69"/>
        <v>235.98383076384138</v>
      </c>
      <c r="AC75" s="13">
        <f t="shared" si="70"/>
        <v>235.99930520877209</v>
      </c>
      <c r="AD75" s="14">
        <f t="shared" si="71"/>
        <v>2.5333333333333333E-2</v>
      </c>
      <c r="AE75" s="13">
        <f t="shared" si="72"/>
        <v>20.66602612223231</v>
      </c>
      <c r="AF75" s="13">
        <f t="shared" si="82"/>
        <v>19.947544932363105</v>
      </c>
      <c r="AG75" s="13">
        <f t="shared" si="73"/>
        <v>1.8961573577892976</v>
      </c>
      <c r="AH75" s="48">
        <f t="shared" si="74"/>
        <v>21.843702290152404</v>
      </c>
      <c r="AI75" s="51">
        <f t="shared" si="83"/>
        <v>5.5264566794085583</v>
      </c>
    </row>
    <row r="76" spans="2:35">
      <c r="B76" s="20"/>
      <c r="C76" s="18">
        <v>385</v>
      </c>
      <c r="D76" s="16">
        <f t="shared" si="53"/>
        <v>1.2833333333333334E-2</v>
      </c>
      <c r="E76" s="16">
        <f t="shared" si="54"/>
        <v>1.2833333333333334E-2</v>
      </c>
      <c r="F76" s="27">
        <f>'DTx Zero Imp'!G78</f>
        <v>19.525606359587467</v>
      </c>
      <c r="G76" s="21">
        <f t="shared" si="75"/>
        <v>-195.25606359587468</v>
      </c>
      <c r="H76" s="22">
        <f t="shared" si="55"/>
        <v>0</v>
      </c>
      <c r="I76" s="26">
        <f t="shared" si="56"/>
        <v>-4939.9784089756295</v>
      </c>
      <c r="J76" s="21">
        <f t="shared" si="57"/>
        <v>0</v>
      </c>
      <c r="K76" s="28">
        <f t="shared" si="58"/>
        <v>252.74942138505196</v>
      </c>
      <c r="L76" s="29">
        <f t="shared" si="59"/>
        <v>-0.25057861494803918</v>
      </c>
      <c r="M76" s="29">
        <f t="shared" si="76"/>
        <v>-5.6803697899396585E-2</v>
      </c>
      <c r="N76" s="5">
        <f t="shared" si="60"/>
        <v>-4.8283143214487101</v>
      </c>
      <c r="O76" s="21">
        <f t="shared" si="61"/>
        <v>231.00686697078788</v>
      </c>
      <c r="P76" s="21">
        <f t="shared" si="62"/>
        <v>-2.6738429943792918</v>
      </c>
      <c r="Q76" s="21">
        <f t="shared" si="77"/>
        <v>231.0223409629854</v>
      </c>
      <c r="R76" s="21">
        <f t="shared" si="78"/>
        <v>-0.66321301465984139</v>
      </c>
      <c r="S76" s="33">
        <f t="shared" si="63"/>
        <v>5.4915273361085513</v>
      </c>
      <c r="T76" s="31">
        <f t="shared" si="64"/>
        <v>1.8685723411097959</v>
      </c>
      <c r="U76" s="30">
        <f t="shared" si="65"/>
        <v>0</v>
      </c>
      <c r="V76" s="30">
        <f t="shared" si="79"/>
        <v>1.8685723411097959</v>
      </c>
      <c r="W76" s="30">
        <f t="shared" si="66"/>
        <v>18.68572341109796</v>
      </c>
      <c r="X76" s="30">
        <f t="shared" si="80"/>
        <v>472.74880230077838</v>
      </c>
      <c r="Y76" s="30">
        <f t="shared" si="67"/>
        <v>230.75098405623174</v>
      </c>
      <c r="Z76" s="30">
        <f t="shared" si="68"/>
        <v>-2.6674439218052091</v>
      </c>
      <c r="AA76" s="32">
        <f t="shared" si="81"/>
        <v>230.76640115059058</v>
      </c>
      <c r="AB76" s="13">
        <f t="shared" si="69"/>
        <v>235.98604663123604</v>
      </c>
      <c r="AC76" s="13">
        <f t="shared" si="70"/>
        <v>236.00112173825758</v>
      </c>
      <c r="AD76" s="14">
        <f t="shared" si="71"/>
        <v>2.5666666666666667E-2</v>
      </c>
      <c r="AE76" s="13">
        <f t="shared" si="72"/>
        <v>20.395015276624672</v>
      </c>
      <c r="AF76" s="13">
        <f t="shared" si="82"/>
        <v>19.686034527048211</v>
      </c>
      <c r="AG76" s="13">
        <f t="shared" si="73"/>
        <v>1.8685723411097959</v>
      </c>
      <c r="AH76" s="48">
        <f t="shared" si="74"/>
        <v>21.554606868158007</v>
      </c>
      <c r="AI76" s="51">
        <f t="shared" si="83"/>
        <v>5.4533155376439764</v>
      </c>
    </row>
    <row r="77" spans="2:35">
      <c r="B77" s="20"/>
      <c r="C77" s="18">
        <v>390</v>
      </c>
      <c r="D77" s="16">
        <f t="shared" si="53"/>
        <v>1.3000000000000001E-2</v>
      </c>
      <c r="E77" s="16">
        <f t="shared" si="54"/>
        <v>1.3000000000000001E-2</v>
      </c>
      <c r="F77" s="27">
        <f>'DTx Zero Imp'!G79</f>
        <v>19.275278072926088</v>
      </c>
      <c r="G77" s="21">
        <f t="shared" si="75"/>
        <v>-192.75278072926088</v>
      </c>
      <c r="H77" s="22">
        <f t="shared" si="55"/>
        <v>0</v>
      </c>
      <c r="I77" s="26">
        <f t="shared" si="56"/>
        <v>-4876.6453524503004</v>
      </c>
      <c r="J77" s="21">
        <f t="shared" si="57"/>
        <v>0</v>
      </c>
      <c r="K77" s="28">
        <f t="shared" si="58"/>
        <v>252.74942138505196</v>
      </c>
      <c r="L77" s="29">
        <f t="shared" si="59"/>
        <v>-0.25057861494803918</v>
      </c>
      <c r="M77" s="29">
        <f t="shared" si="76"/>
        <v>-5.6803697899396585E-2</v>
      </c>
      <c r="N77" s="5">
        <f t="shared" si="60"/>
        <v>-4.8283143214487101</v>
      </c>
      <c r="O77" s="21">
        <f t="shared" si="61"/>
        <v>231.00600970193162</v>
      </c>
      <c r="P77" s="21">
        <f t="shared" si="62"/>
        <v>-2.6395629559898137</v>
      </c>
      <c r="Q77" s="21">
        <f t="shared" si="77"/>
        <v>231.0210895373138</v>
      </c>
      <c r="R77" s="21">
        <f t="shared" si="78"/>
        <v>-0.65471196862095693</v>
      </c>
      <c r="S77" s="33">
        <f t="shared" si="63"/>
        <v>5.4830262900696667</v>
      </c>
      <c r="T77" s="31">
        <f t="shared" si="64"/>
        <v>1.841769494085119</v>
      </c>
      <c r="U77" s="30">
        <f t="shared" si="65"/>
        <v>0</v>
      </c>
      <c r="V77" s="30">
        <f t="shared" si="79"/>
        <v>1.841769494085119</v>
      </c>
      <c r="W77" s="30">
        <f t="shared" si="66"/>
        <v>18.417694940851192</v>
      </c>
      <c r="X77" s="30">
        <f t="shared" si="80"/>
        <v>465.96768200353512</v>
      </c>
      <c r="Y77" s="30">
        <f t="shared" si="67"/>
        <v>230.75379717811398</v>
      </c>
      <c r="Z77" s="30">
        <f t="shared" si="68"/>
        <v>-2.6332556718680848</v>
      </c>
      <c r="AA77" s="32">
        <f t="shared" si="81"/>
        <v>230.76882143728079</v>
      </c>
      <c r="AB77" s="13">
        <f t="shared" si="69"/>
        <v>235.98819784208717</v>
      </c>
      <c r="AC77" s="13">
        <f t="shared" si="70"/>
        <v>236.00288887255067</v>
      </c>
      <c r="AD77" s="14">
        <f t="shared" si="71"/>
        <v>2.6000000000000002E-2</v>
      </c>
      <c r="AE77" s="13">
        <f t="shared" si="72"/>
        <v>20.13102859719184</v>
      </c>
      <c r="AF77" s="13">
        <f t="shared" si="82"/>
        <v>19.431299949442462</v>
      </c>
      <c r="AG77" s="13">
        <f t="shared" si="73"/>
        <v>1.841769494085119</v>
      </c>
      <c r="AH77" s="48">
        <f t="shared" si="74"/>
        <v>21.273069443527582</v>
      </c>
      <c r="AI77" s="51">
        <f t="shared" si="83"/>
        <v>5.3820865692124782</v>
      </c>
    </row>
    <row r="78" spans="2:35">
      <c r="B78" s="20"/>
      <c r="C78" s="18">
        <v>395</v>
      </c>
      <c r="D78" s="16">
        <f t="shared" si="53"/>
        <v>1.3166666666666667E-2</v>
      </c>
      <c r="E78" s="16">
        <f t="shared" si="54"/>
        <v>1.3166666666666667E-2</v>
      </c>
      <c r="F78" s="27">
        <f>'DTx Zero Imp'!G80</f>
        <v>19.031287211243484</v>
      </c>
      <c r="G78" s="21">
        <f t="shared" si="75"/>
        <v>-190.31287211243483</v>
      </c>
      <c r="H78" s="22">
        <f t="shared" si="55"/>
        <v>0</v>
      </c>
      <c r="I78" s="26">
        <f t="shared" si="56"/>
        <v>-4814.9156644446011</v>
      </c>
      <c r="J78" s="21">
        <f t="shared" si="57"/>
        <v>0</v>
      </c>
      <c r="K78" s="28">
        <f t="shared" si="58"/>
        <v>252.74942138505196</v>
      </c>
      <c r="L78" s="29">
        <f t="shared" si="59"/>
        <v>-0.25057861494803918</v>
      </c>
      <c r="M78" s="29">
        <f t="shared" si="76"/>
        <v>-5.6803697899396585E-2</v>
      </c>
      <c r="N78" s="5">
        <f t="shared" si="60"/>
        <v>-4.8283143214487101</v>
      </c>
      <c r="O78" s="21">
        <f t="shared" si="61"/>
        <v>231.00517413608438</v>
      </c>
      <c r="P78" s="21">
        <f t="shared" si="62"/>
        <v>-2.6061507666734873</v>
      </c>
      <c r="Q78" s="21">
        <f t="shared" si="77"/>
        <v>231.01987468497444</v>
      </c>
      <c r="R78" s="21">
        <f t="shared" si="78"/>
        <v>-0.64642610595780503</v>
      </c>
      <c r="S78" s="33">
        <f t="shared" si="63"/>
        <v>5.4747404274065152</v>
      </c>
      <c r="T78" s="31">
        <f t="shared" si="64"/>
        <v>1.8157163091011261</v>
      </c>
      <c r="U78" s="30">
        <f t="shared" si="65"/>
        <v>0</v>
      </c>
      <c r="V78" s="30">
        <f t="shared" si="79"/>
        <v>1.8157163091011261</v>
      </c>
      <c r="W78" s="30">
        <f t="shared" si="66"/>
        <v>18.157163091011263</v>
      </c>
      <c r="X78" s="30">
        <f t="shared" si="80"/>
        <v>459.37622620258492</v>
      </c>
      <c r="Y78" s="30">
        <f t="shared" si="67"/>
        <v>230.75652934403743</v>
      </c>
      <c r="Z78" s="30">
        <f t="shared" si="68"/>
        <v>-2.5999327037276432</v>
      </c>
      <c r="AA78" s="32">
        <f t="shared" si="81"/>
        <v>230.77117559385425</v>
      </c>
      <c r="AB78" s="13">
        <f t="shared" si="69"/>
        <v>235.99028714544039</v>
      </c>
      <c r="AC78" s="13">
        <f t="shared" si="70"/>
        <v>236.00460859282245</v>
      </c>
      <c r="AD78" s="14">
        <f t="shared" si="71"/>
        <v>2.6333333333333334E-2</v>
      </c>
      <c r="AE78" s="13">
        <f t="shared" si="72"/>
        <v>19.873796198613409</v>
      </c>
      <c r="AF78" s="13">
        <f t="shared" si="82"/>
        <v>19.183080939070415</v>
      </c>
      <c r="AG78" s="13">
        <f t="shared" si="73"/>
        <v>1.8157163091011261</v>
      </c>
      <c r="AH78" s="48">
        <f t="shared" si="74"/>
        <v>20.998797248171542</v>
      </c>
      <c r="AI78" s="51">
        <f t="shared" si="83"/>
        <v>5.3126957037873996</v>
      </c>
    </row>
    <row r="79" spans="2:35">
      <c r="B79" s="20">
        <v>1</v>
      </c>
      <c r="C79" s="18">
        <v>400</v>
      </c>
      <c r="D79" s="16">
        <f t="shared" si="53"/>
        <v>1.3333333333333334E-2</v>
      </c>
      <c r="E79" s="16">
        <f t="shared" si="54"/>
        <v>1.3333333333333334E-2</v>
      </c>
      <c r="F79" s="27">
        <f>'DTx Zero Imp'!G81</f>
        <v>18.793396121102937</v>
      </c>
      <c r="G79" s="21">
        <f t="shared" si="75"/>
        <v>-187.93396121102938</v>
      </c>
      <c r="H79" s="22">
        <f t="shared" si="55"/>
        <v>0</v>
      </c>
      <c r="I79" s="26">
        <f t="shared" si="56"/>
        <v>-4754.7292186390432</v>
      </c>
      <c r="J79" s="21">
        <f t="shared" si="57"/>
        <v>0</v>
      </c>
      <c r="K79" s="28">
        <f t="shared" si="58"/>
        <v>252.74942138505196</v>
      </c>
      <c r="L79" s="29">
        <f t="shared" si="59"/>
        <v>-0.25057861494803918</v>
      </c>
      <c r="M79" s="29">
        <f t="shared" si="76"/>
        <v>-5.6803697899396585E-2</v>
      </c>
      <c r="N79" s="5">
        <f t="shared" si="60"/>
        <v>-4.8283143214487101</v>
      </c>
      <c r="O79" s="21">
        <f t="shared" si="61"/>
        <v>231.00435945938332</v>
      </c>
      <c r="P79" s="21">
        <f t="shared" si="62"/>
        <v>-2.5735738820900687</v>
      </c>
      <c r="Q79" s="21">
        <f t="shared" si="77"/>
        <v>231.01869485339614</v>
      </c>
      <c r="R79" s="21">
        <f t="shared" si="78"/>
        <v>-0.63834735818117849</v>
      </c>
      <c r="S79" s="33">
        <f t="shared" si="63"/>
        <v>5.4666616796298886</v>
      </c>
      <c r="T79" s="31">
        <f t="shared" si="64"/>
        <v>1.7903820423305221</v>
      </c>
      <c r="U79" s="30">
        <f t="shared" si="65"/>
        <v>0</v>
      </c>
      <c r="V79" s="30">
        <f t="shared" si="79"/>
        <v>1.7903820423305221</v>
      </c>
      <c r="W79" s="30">
        <f t="shared" si="66"/>
        <v>17.90382042330522</v>
      </c>
      <c r="X79" s="30">
        <f t="shared" si="80"/>
        <v>452.9666567096221</v>
      </c>
      <c r="Y79" s="30">
        <f t="shared" si="67"/>
        <v>230.75918395020906</v>
      </c>
      <c r="Z79" s="30">
        <f t="shared" si="68"/>
        <v>-2.5674425783282864</v>
      </c>
      <c r="AA79" s="32">
        <f t="shared" si="81"/>
        <v>230.77346627972514</v>
      </c>
      <c r="AB79" s="13">
        <f t="shared" si="69"/>
        <v>235.99231713839518</v>
      </c>
      <c r="AC79" s="13">
        <f t="shared" si="70"/>
        <v>236.00628277599284</v>
      </c>
      <c r="AD79" s="14">
        <f t="shared" si="71"/>
        <v>2.6666666666666668E-2</v>
      </c>
      <c r="AE79" s="13">
        <f t="shared" si="72"/>
        <v>19.623061861003883</v>
      </c>
      <c r="AF79" s="13">
        <f t="shared" si="82"/>
        <v>18.941130409239985</v>
      </c>
      <c r="AG79" s="13">
        <f t="shared" si="73"/>
        <v>1.7903820423305221</v>
      </c>
      <c r="AH79" s="48">
        <f t="shared" si="74"/>
        <v>20.731512451570506</v>
      </c>
      <c r="AI79" s="51">
        <f t="shared" si="83"/>
        <v>5.2450726502473382</v>
      </c>
    </row>
    <row r="80" spans="2:35">
      <c r="B80" s="20">
        <v>1</v>
      </c>
      <c r="C80" s="18">
        <v>405</v>
      </c>
      <c r="D80" s="16">
        <f t="shared" si="53"/>
        <v>1.3500000000000002E-2</v>
      </c>
      <c r="E80" s="16">
        <f t="shared" si="54"/>
        <v>1.3500000000000002E-2</v>
      </c>
      <c r="F80" s="27">
        <f>'DTx Zero Imp'!G82</f>
        <v>18.561378885039932</v>
      </c>
      <c r="G80" s="21">
        <f t="shared" si="75"/>
        <v>-185.61378885039932</v>
      </c>
      <c r="H80" s="22">
        <f t="shared" si="55"/>
        <v>0</v>
      </c>
      <c r="I80" s="26">
        <f t="shared" si="56"/>
        <v>-4696.0288579151029</v>
      </c>
      <c r="J80" s="21">
        <f t="shared" si="57"/>
        <v>0</v>
      </c>
      <c r="K80" s="28">
        <f t="shared" si="58"/>
        <v>252.74942138505196</v>
      </c>
      <c r="L80" s="29">
        <f t="shared" si="59"/>
        <v>-0.25057861494803912</v>
      </c>
      <c r="M80" s="29">
        <f t="shared" si="76"/>
        <v>-5.6803697899396571E-2</v>
      </c>
      <c r="N80" s="5">
        <f t="shared" si="60"/>
        <v>-4.8283143214487083</v>
      </c>
      <c r="O80" s="21">
        <f t="shared" si="61"/>
        <v>231.00356489815636</v>
      </c>
      <c r="P80" s="21">
        <f t="shared" si="62"/>
        <v>-2.5418013650272271</v>
      </c>
      <c r="Q80" s="21">
        <f t="shared" si="77"/>
        <v>231.0175485755054</v>
      </c>
      <c r="R80" s="21">
        <f t="shared" si="78"/>
        <v>-0.63046805521857552</v>
      </c>
      <c r="S80" s="33">
        <f t="shared" si="63"/>
        <v>5.4587823766672834</v>
      </c>
      <c r="T80" s="31">
        <f t="shared" si="64"/>
        <v>1.7657375964242161</v>
      </c>
      <c r="U80" s="30">
        <f t="shared" si="65"/>
        <v>0</v>
      </c>
      <c r="V80" s="30">
        <f t="shared" si="79"/>
        <v>1.7657375964242161</v>
      </c>
      <c r="W80" s="30">
        <f t="shared" si="66"/>
        <v>17.65737596424216</v>
      </c>
      <c r="X80" s="30">
        <f t="shared" si="80"/>
        <v>446.73161189532669</v>
      </c>
      <c r="Y80" s="30">
        <f t="shared" si="67"/>
        <v>230.76176420755743</v>
      </c>
      <c r="Z80" s="30">
        <f t="shared" si="68"/>
        <v>-2.5357544581038405</v>
      </c>
      <c r="AA80" s="32">
        <f t="shared" si="81"/>
        <v>230.77569601423829</v>
      </c>
      <c r="AB80" s="13">
        <f t="shared" si="69"/>
        <v>235.99429027636745</v>
      </c>
      <c r="AC80" s="13">
        <f t="shared" si="70"/>
        <v>236.00791320148181</v>
      </c>
      <c r="AD80" s="14">
        <f t="shared" si="71"/>
        <v>2.7000000000000003E-2</v>
      </c>
      <c r="AE80" s="13">
        <f t="shared" si="72"/>
        <v>19.378582174976</v>
      </c>
      <c r="AF80" s="13">
        <f t="shared" si="82"/>
        <v>18.705213623138807</v>
      </c>
      <c r="AG80" s="13">
        <f t="shared" si="73"/>
        <v>1.7657375964242161</v>
      </c>
      <c r="AH80" s="48">
        <f t="shared" si="74"/>
        <v>20.470951219563023</v>
      </c>
      <c r="AI80" s="51">
        <f t="shared" si="83"/>
        <v>5.1791506585494451</v>
      </c>
    </row>
    <row r="81" spans="2:35">
      <c r="B81" s="20"/>
      <c r="C81" s="18">
        <v>410</v>
      </c>
      <c r="D81" s="16">
        <f t="shared" si="53"/>
        <v>1.3666666666666666E-2</v>
      </c>
      <c r="E81" s="16">
        <f t="shared" si="54"/>
        <v>1.3666666666666666E-2</v>
      </c>
      <c r="F81" s="27">
        <f>'DTx Zero Imp'!G83</f>
        <v>18.335020605954085</v>
      </c>
      <c r="G81" s="21">
        <f t="shared" si="75"/>
        <v>-183.35020605954085</v>
      </c>
      <c r="H81" s="22">
        <f t="shared" si="55"/>
        <v>0</v>
      </c>
      <c r="I81" s="26">
        <f t="shared" si="56"/>
        <v>-4638.7602133063838</v>
      </c>
      <c r="J81" s="21">
        <f t="shared" si="57"/>
        <v>0</v>
      </c>
      <c r="K81" s="28">
        <f t="shared" si="58"/>
        <v>252.74942138505196</v>
      </c>
      <c r="L81" s="29">
        <f t="shared" si="59"/>
        <v>-0.25057861494803912</v>
      </c>
      <c r="M81" s="29">
        <f t="shared" si="76"/>
        <v>-5.6803697899396571E-2</v>
      </c>
      <c r="N81" s="5">
        <f t="shared" si="60"/>
        <v>-4.8283143214487083</v>
      </c>
      <c r="O81" s="21">
        <f t="shared" si="61"/>
        <v>231.00278971647154</v>
      </c>
      <c r="P81" s="21">
        <f t="shared" si="62"/>
        <v>-2.5108037874049449</v>
      </c>
      <c r="Q81" s="21">
        <f t="shared" si="77"/>
        <v>231.01643446398185</v>
      </c>
      <c r="R81" s="21">
        <f t="shared" si="78"/>
        <v>-0.62278090112118223</v>
      </c>
      <c r="S81" s="33">
        <f t="shared" si="63"/>
        <v>5.4510952225698901</v>
      </c>
      <c r="T81" s="31">
        <f t="shared" si="64"/>
        <v>1.7417554123953984</v>
      </c>
      <c r="U81" s="30">
        <f t="shared" si="65"/>
        <v>0</v>
      </c>
      <c r="V81" s="30">
        <f t="shared" si="79"/>
        <v>1.7417554123953984</v>
      </c>
      <c r="W81" s="30">
        <f t="shared" si="66"/>
        <v>17.417554123953984</v>
      </c>
      <c r="X81" s="30">
        <f t="shared" si="80"/>
        <v>440.66411933603581</v>
      </c>
      <c r="Y81" s="30">
        <f t="shared" si="67"/>
        <v>230.76427315408733</v>
      </c>
      <c r="Z81" s="30">
        <f t="shared" si="68"/>
        <v>-2.5048390093521986</v>
      </c>
      <c r="AA81" s="32">
        <f t="shared" si="81"/>
        <v>230.77786718573557</v>
      </c>
      <c r="AB81" s="13">
        <f t="shared" si="69"/>
        <v>235.99620888253736</v>
      </c>
      <c r="AC81" s="13">
        <f t="shared" si="70"/>
        <v>236.0095015574436</v>
      </c>
      <c r="AD81" s="14">
        <f t="shared" si="71"/>
        <v>2.7333333333333331E-2</v>
      </c>
      <c r="AE81" s="13">
        <f t="shared" si="72"/>
        <v>19.140125750151316</v>
      </c>
      <c r="AF81" s="13">
        <f t="shared" si="82"/>
        <v>18.475107431054138</v>
      </c>
      <c r="AG81" s="13">
        <f t="shared" si="73"/>
        <v>1.7417554123953984</v>
      </c>
      <c r="AH81" s="48">
        <f t="shared" si="74"/>
        <v>20.216862843449537</v>
      </c>
      <c r="AI81" s="51">
        <f t="shared" si="83"/>
        <v>5.114866299392733</v>
      </c>
    </row>
    <row r="82" spans="2:35">
      <c r="B82" s="20"/>
      <c r="C82" s="18">
        <v>415</v>
      </c>
      <c r="D82" s="16">
        <f t="shared" si="53"/>
        <v>1.3833333333333333E-2</v>
      </c>
      <c r="E82" s="16">
        <f t="shared" si="54"/>
        <v>1.3833333333333333E-2</v>
      </c>
      <c r="F82" s="27">
        <f>'DTx Zero Imp'!G84</f>
        <v>18.114116743231744</v>
      </c>
      <c r="G82" s="21">
        <f t="shared" si="75"/>
        <v>-181.14116743231745</v>
      </c>
      <c r="H82" s="22">
        <f t="shared" si="55"/>
        <v>0</v>
      </c>
      <c r="I82" s="26">
        <f t="shared" si="56"/>
        <v>-4582.8715360376309</v>
      </c>
      <c r="J82" s="21">
        <f t="shared" si="57"/>
        <v>0</v>
      </c>
      <c r="K82" s="28">
        <f t="shared" si="58"/>
        <v>252.74942138505196</v>
      </c>
      <c r="L82" s="29">
        <f t="shared" si="59"/>
        <v>-0.25057861494803907</v>
      </c>
      <c r="M82" s="29">
        <f t="shared" si="76"/>
        <v>-5.6803697899396564E-2</v>
      </c>
      <c r="N82" s="5">
        <f t="shared" si="60"/>
        <v>-4.8283143214487083</v>
      </c>
      <c r="O82" s="21">
        <f t="shared" si="61"/>
        <v>231.00203321386346</v>
      </c>
      <c r="P82" s="21">
        <f t="shared" si="62"/>
        <v>-2.4805531393639209</v>
      </c>
      <c r="Q82" s="21">
        <f t="shared" si="77"/>
        <v>231.01535120596657</v>
      </c>
      <c r="R82" s="21">
        <f t="shared" si="78"/>
        <v>-0.61527895152699263</v>
      </c>
      <c r="S82" s="33">
        <f t="shared" si="63"/>
        <v>5.4435932729757006</v>
      </c>
      <c r="T82" s="31">
        <f t="shared" si="64"/>
        <v>1.7184093698703067</v>
      </c>
      <c r="U82" s="30">
        <f t="shared" si="65"/>
        <v>0</v>
      </c>
      <c r="V82" s="30">
        <f t="shared" si="79"/>
        <v>1.7184093698703067</v>
      </c>
      <c r="W82" s="30">
        <f t="shared" si="66"/>
        <v>17.184093698703066</v>
      </c>
      <c r="X82" s="30">
        <f t="shared" si="80"/>
        <v>434.75757057718761</v>
      </c>
      <c r="Y82" s="30">
        <f t="shared" si="67"/>
        <v>230.76671366626601</v>
      </c>
      <c r="Z82" s="30">
        <f t="shared" si="68"/>
        <v>-2.4746683116653299</v>
      </c>
      <c r="AA82" s="32">
        <f t="shared" si="81"/>
        <v>230.77998205992904</v>
      </c>
      <c r="AB82" s="13">
        <f t="shared" si="69"/>
        <v>235.99807515655635</v>
      </c>
      <c r="AC82" s="13">
        <f t="shared" si="70"/>
        <v>236.01104944652988</v>
      </c>
      <c r="AD82" s="14">
        <f t="shared" si="71"/>
        <v>2.7666666666666666E-2</v>
      </c>
      <c r="AE82" s="13">
        <f t="shared" si="72"/>
        <v>18.907472481689787</v>
      </c>
      <c r="AF82" s="13">
        <f t="shared" si="82"/>
        <v>18.250599563488688</v>
      </c>
      <c r="AG82" s="13">
        <f t="shared" si="73"/>
        <v>1.7184093698703067</v>
      </c>
      <c r="AH82" s="48">
        <f t="shared" si="74"/>
        <v>19.969008933358996</v>
      </c>
      <c r="AI82" s="51">
        <f t="shared" si="83"/>
        <v>5.0521592601398257</v>
      </c>
    </row>
    <row r="83" spans="2:35">
      <c r="B83" s="20"/>
      <c r="C83" s="18">
        <v>420</v>
      </c>
      <c r="D83" s="16">
        <f t="shared" si="53"/>
        <v>1.4E-2</v>
      </c>
      <c r="E83" s="16">
        <f t="shared" si="54"/>
        <v>1.4E-2</v>
      </c>
      <c r="F83" s="27">
        <f>'DTx Zero Imp'!G85</f>
        <v>17.898472496288509</v>
      </c>
      <c r="G83" s="21">
        <f t="shared" si="75"/>
        <v>-178.98472496288508</v>
      </c>
      <c r="H83" s="22">
        <f t="shared" si="55"/>
        <v>0</v>
      </c>
      <c r="I83" s="26">
        <f t="shared" si="56"/>
        <v>-4528.3135415609931</v>
      </c>
      <c r="J83" s="21">
        <f t="shared" si="57"/>
        <v>0</v>
      </c>
      <c r="K83" s="28">
        <f t="shared" si="58"/>
        <v>252.74942138505196</v>
      </c>
      <c r="L83" s="29">
        <f t="shared" si="59"/>
        <v>-0.25057861494803912</v>
      </c>
      <c r="M83" s="29">
        <f t="shared" si="76"/>
        <v>-5.6803697899396571E-2</v>
      </c>
      <c r="N83" s="5">
        <f t="shared" si="60"/>
        <v>-4.8283143214487083</v>
      </c>
      <c r="O83" s="21">
        <f t="shared" si="61"/>
        <v>231.00129472322223</v>
      </c>
      <c r="P83" s="21">
        <f t="shared" si="62"/>
        <v>-2.451022744847684</v>
      </c>
      <c r="Q83" s="21">
        <f t="shared" si="77"/>
        <v>231.01429755818305</v>
      </c>
      <c r="R83" s="21">
        <f t="shared" si="78"/>
        <v>-0.60795559273372024</v>
      </c>
      <c r="S83" s="33">
        <f t="shared" si="63"/>
        <v>5.4362699141824287</v>
      </c>
      <c r="T83" s="31">
        <f t="shared" si="64"/>
        <v>1.6956746949631323</v>
      </c>
      <c r="U83" s="30">
        <f t="shared" si="65"/>
        <v>0</v>
      </c>
      <c r="V83" s="30">
        <f t="shared" si="79"/>
        <v>1.6956746949631323</v>
      </c>
      <c r="W83" s="30">
        <f t="shared" si="66"/>
        <v>16.956746949631324</v>
      </c>
      <c r="X83" s="30">
        <f t="shared" si="80"/>
        <v>429.00569782567248</v>
      </c>
      <c r="Y83" s="30">
        <f t="shared" si="67"/>
        <v>230.7690884695277</v>
      </c>
      <c r="Z83" s="30">
        <f t="shared" si="68"/>
        <v>-2.4452157738268774</v>
      </c>
      <c r="AA83" s="32">
        <f t="shared" si="81"/>
        <v>230.78204278764255</v>
      </c>
      <c r="AB83" s="13">
        <f t="shared" si="69"/>
        <v>235.99989118258</v>
      </c>
      <c r="AC83" s="13">
        <f t="shared" si="70"/>
        <v>236.01255839122243</v>
      </c>
      <c r="AD83" s="14">
        <f t="shared" si="71"/>
        <v>2.8000000000000001E-2</v>
      </c>
      <c r="AE83" s="13">
        <f t="shared" si="72"/>
        <v>18.680412869928123</v>
      </c>
      <c r="AF83" s="13">
        <f t="shared" si="82"/>
        <v>18.031487975443333</v>
      </c>
      <c r="AG83" s="13">
        <f t="shared" si="73"/>
        <v>1.6956746949631323</v>
      </c>
      <c r="AH83" s="48">
        <f t="shared" si="74"/>
        <v>19.727162670406464</v>
      </c>
      <c r="AI83" s="51">
        <f t="shared" si="83"/>
        <v>4.9909721556128348</v>
      </c>
    </row>
    <row r="84" spans="2:35">
      <c r="B84" s="20"/>
      <c r="C84" s="18">
        <v>425</v>
      </c>
      <c r="D84" s="16">
        <f t="shared" si="53"/>
        <v>1.4166666666666666E-2</v>
      </c>
      <c r="E84" s="16">
        <f t="shared" si="54"/>
        <v>1.4166666666666666E-2</v>
      </c>
      <c r="F84" s="27">
        <f>'DTx Zero Imp'!G86</f>
        <v>17.687902231626296</v>
      </c>
      <c r="G84" s="21">
        <f t="shared" si="75"/>
        <v>-176.87902231626296</v>
      </c>
      <c r="H84" s="22">
        <f t="shared" si="55"/>
        <v>0</v>
      </c>
      <c r="I84" s="26">
        <f t="shared" si="56"/>
        <v>-4475.0392646014525</v>
      </c>
      <c r="J84" s="21">
        <f t="shared" si="57"/>
        <v>0</v>
      </c>
      <c r="K84" s="28">
        <f t="shared" si="58"/>
        <v>252.74942138505196</v>
      </c>
      <c r="L84" s="29">
        <f t="shared" si="59"/>
        <v>-0.25057861494803918</v>
      </c>
      <c r="M84" s="29">
        <f t="shared" si="76"/>
        <v>-5.6803697899396585E-2</v>
      </c>
      <c r="N84" s="5">
        <f t="shared" si="60"/>
        <v>-4.8283143214487101</v>
      </c>
      <c r="O84" s="21">
        <f t="shared" si="61"/>
        <v>231.00057360883136</v>
      </c>
      <c r="P84" s="21">
        <f t="shared" si="62"/>
        <v>-2.4221871831435937</v>
      </c>
      <c r="Q84" s="21">
        <f t="shared" si="77"/>
        <v>231.0132723424334</v>
      </c>
      <c r="R84" s="21">
        <f t="shared" si="78"/>
        <v>-0.60080452224891889</v>
      </c>
      <c r="S84" s="33">
        <f t="shared" si="63"/>
        <v>5.429118843697629</v>
      </c>
      <c r="T84" s="31">
        <f t="shared" si="64"/>
        <v>1.6735278751065674</v>
      </c>
      <c r="U84" s="30">
        <f t="shared" si="65"/>
        <v>0</v>
      </c>
      <c r="V84" s="30">
        <f t="shared" si="79"/>
        <v>1.6735278751065674</v>
      </c>
      <c r="W84" s="30">
        <f t="shared" si="66"/>
        <v>16.735278751065675</v>
      </c>
      <c r="X84" s="30">
        <f t="shared" si="80"/>
        <v>423.40255240196154</v>
      </c>
      <c r="Y84" s="30">
        <f t="shared" si="67"/>
        <v>230.77140014797467</v>
      </c>
      <c r="Z84" s="30">
        <f t="shared" si="68"/>
        <v>-2.4164560556448329</v>
      </c>
      <c r="AA84" s="32">
        <f t="shared" si="81"/>
        <v>230.78405141197584</v>
      </c>
      <c r="AB84" s="13">
        <f t="shared" si="69"/>
        <v>236.00165893668651</v>
      </c>
      <c r="AC84" s="13">
        <f t="shared" si="70"/>
        <v>236.01402983877244</v>
      </c>
      <c r="AD84" s="14">
        <f t="shared" si="71"/>
        <v>2.8333333333333332E-2</v>
      </c>
      <c r="AE84" s="13">
        <f t="shared" si="72"/>
        <v>18.458747388693904</v>
      </c>
      <c r="AF84" s="13">
        <f t="shared" si="82"/>
        <v>17.817580237597308</v>
      </c>
      <c r="AG84" s="13">
        <f t="shared" si="73"/>
        <v>1.6735278751065674</v>
      </c>
      <c r="AH84" s="48">
        <f t="shared" si="74"/>
        <v>19.491108112703877</v>
      </c>
      <c r="AI84" s="51">
        <f t="shared" si="83"/>
        <v>4.9312503525140814</v>
      </c>
    </row>
    <row r="85" spans="2:35">
      <c r="B85" s="20"/>
      <c r="C85" s="18">
        <v>430</v>
      </c>
      <c r="D85" s="16">
        <f t="shared" si="53"/>
        <v>1.4333333333333333E-2</v>
      </c>
      <c r="E85" s="16">
        <f t="shared" si="54"/>
        <v>1.4333333333333333E-2</v>
      </c>
      <c r="F85" s="27">
        <f>'DTx Zero Imp'!G87</f>
        <v>17.482228949863199</v>
      </c>
      <c r="G85" s="21">
        <f t="shared" si="75"/>
        <v>-174.82228949863199</v>
      </c>
      <c r="H85" s="22">
        <f t="shared" si="55"/>
        <v>0</v>
      </c>
      <c r="I85" s="26">
        <f t="shared" si="56"/>
        <v>-4423.0039243153897</v>
      </c>
      <c r="J85" s="21">
        <f t="shared" si="57"/>
        <v>0</v>
      </c>
      <c r="K85" s="28">
        <f t="shared" si="58"/>
        <v>252.74942138505196</v>
      </c>
      <c r="L85" s="29">
        <f t="shared" si="59"/>
        <v>-0.25057861494803918</v>
      </c>
      <c r="M85" s="29">
        <f t="shared" si="76"/>
        <v>-5.6803697899396585E-2</v>
      </c>
      <c r="N85" s="5">
        <f t="shared" si="60"/>
        <v>-4.8283143214487101</v>
      </c>
      <c r="O85" s="21">
        <f t="shared" si="61"/>
        <v>230.99986926454261</v>
      </c>
      <c r="P85" s="21">
        <f t="shared" si="62"/>
        <v>-2.3940222158977384</v>
      </c>
      <c r="Q85" s="21">
        <f t="shared" si="77"/>
        <v>231.0122744414374</v>
      </c>
      <c r="R85" s="21">
        <f t="shared" si="78"/>
        <v>-0.59381973069707417</v>
      </c>
      <c r="S85" s="33">
        <f t="shared" si="63"/>
        <v>5.4221340521457844</v>
      </c>
      <c r="T85" s="31">
        <f t="shared" si="64"/>
        <v>1.6519465802354474</v>
      </c>
      <c r="U85" s="30">
        <f t="shared" si="65"/>
        <v>0</v>
      </c>
      <c r="V85" s="30">
        <f t="shared" si="79"/>
        <v>1.6519465802354474</v>
      </c>
      <c r="W85" s="30">
        <f t="shared" si="66"/>
        <v>16.519465802354475</v>
      </c>
      <c r="X85" s="30">
        <f t="shared" si="80"/>
        <v>417.94248479956821</v>
      </c>
      <c r="Y85" s="30">
        <f t="shared" si="67"/>
        <v>230.77365115334516</v>
      </c>
      <c r="Z85" s="30">
        <f t="shared" si="68"/>
        <v>-2.3883649952363446</v>
      </c>
      <c r="AA85" s="32">
        <f t="shared" si="81"/>
        <v>230.7860098749409</v>
      </c>
      <c r="AB85" s="13">
        <f t="shared" si="69"/>
        <v>236.00338029373452</v>
      </c>
      <c r="AC85" s="13">
        <f t="shared" si="70"/>
        <v>236.01546516578006</v>
      </c>
      <c r="AD85" s="14">
        <f t="shared" si="71"/>
        <v>2.8666666666666667E-2</v>
      </c>
      <c r="AE85" s="13">
        <f t="shared" si="72"/>
        <v>18.242285898276123</v>
      </c>
      <c r="AF85" s="13">
        <f t="shared" si="82"/>
        <v>17.608692970514561</v>
      </c>
      <c r="AG85" s="13">
        <f t="shared" si="73"/>
        <v>1.6519465802354474</v>
      </c>
      <c r="AH85" s="48">
        <f t="shared" si="74"/>
        <v>19.260639550750007</v>
      </c>
      <c r="AI85" s="51">
        <f t="shared" si="83"/>
        <v>4.8729418063397514</v>
      </c>
    </row>
    <row r="86" spans="2:35">
      <c r="B86" s="20"/>
      <c r="C86" s="18">
        <v>435</v>
      </c>
      <c r="D86" s="16">
        <f t="shared" si="53"/>
        <v>1.4500000000000001E-2</v>
      </c>
      <c r="E86" s="16">
        <f t="shared" si="54"/>
        <v>1.4500000000000001E-2</v>
      </c>
      <c r="F86" s="27">
        <f>'DTx Zero Imp'!G88</f>
        <v>17.281283789519936</v>
      </c>
      <c r="G86" s="21">
        <f t="shared" si="75"/>
        <v>-172.81283789519935</v>
      </c>
      <c r="H86" s="22">
        <f t="shared" si="55"/>
        <v>0</v>
      </c>
      <c r="I86" s="26">
        <f t="shared" si="56"/>
        <v>-4372.1647987485439</v>
      </c>
      <c r="J86" s="21">
        <f t="shared" si="57"/>
        <v>0</v>
      </c>
      <c r="K86" s="28">
        <f t="shared" si="58"/>
        <v>252.74942138505196</v>
      </c>
      <c r="L86" s="29">
        <f t="shared" si="59"/>
        <v>-0.25057861494803907</v>
      </c>
      <c r="M86" s="29">
        <f t="shared" si="76"/>
        <v>-5.6803697899396564E-2</v>
      </c>
      <c r="N86" s="5">
        <f t="shared" si="60"/>
        <v>-4.8283143214487083</v>
      </c>
      <c r="O86" s="21">
        <f t="shared" si="61"/>
        <v>230.99918111207663</v>
      </c>
      <c r="P86" s="21">
        <f t="shared" si="62"/>
        <v>-2.3665047191632804</v>
      </c>
      <c r="Q86" s="21">
        <f t="shared" si="77"/>
        <v>231.01130279498403</v>
      </c>
      <c r="R86" s="21">
        <f t="shared" si="78"/>
        <v>-0.58699548497447707</v>
      </c>
      <c r="S86" s="33">
        <f t="shared" si="63"/>
        <v>5.4153098064231857</v>
      </c>
      <c r="T86" s="31">
        <f t="shared" si="64"/>
        <v>1.6309095897796515</v>
      </c>
      <c r="U86" s="30">
        <f t="shared" si="65"/>
        <v>0</v>
      </c>
      <c r="V86" s="30">
        <f t="shared" si="79"/>
        <v>1.6309095897796515</v>
      </c>
      <c r="W86" s="30">
        <f t="shared" si="66"/>
        <v>16.309095897796514</v>
      </c>
      <c r="X86" s="30">
        <f t="shared" si="80"/>
        <v>412.62012621425185</v>
      </c>
      <c r="Y86" s="30">
        <f t="shared" si="67"/>
        <v>230.77584381331167</v>
      </c>
      <c r="Z86" s="30">
        <f t="shared" si="68"/>
        <v>-2.3609195413260822</v>
      </c>
      <c r="AA86" s="32">
        <f t="shared" si="81"/>
        <v>230.78792002361527</v>
      </c>
      <c r="AB86" s="13">
        <f t="shared" si="69"/>
        <v>236.00505703370891</v>
      </c>
      <c r="AC86" s="13">
        <f t="shared" si="70"/>
        <v>236.01686568244398</v>
      </c>
      <c r="AD86" s="14">
        <f t="shared" si="71"/>
        <v>2.9000000000000001E-2</v>
      </c>
      <c r="AE86" s="13">
        <f t="shared" si="72"/>
        <v>18.030847099409332</v>
      </c>
      <c r="AF86" s="13">
        <f t="shared" si="82"/>
        <v>17.404651318367627</v>
      </c>
      <c r="AG86" s="13">
        <f t="shared" si="73"/>
        <v>1.6309095897796515</v>
      </c>
      <c r="AH86" s="48">
        <f t="shared" si="74"/>
        <v>19.035560908147279</v>
      </c>
      <c r="AI86" s="51">
        <f t="shared" si="83"/>
        <v>4.8159969097612612</v>
      </c>
    </row>
    <row r="87" spans="2:35">
      <c r="B87" s="20"/>
      <c r="C87" s="18">
        <v>440</v>
      </c>
      <c r="D87" s="16">
        <f t="shared" si="53"/>
        <v>1.4666666666666666E-2</v>
      </c>
      <c r="E87" s="16">
        <f t="shared" si="54"/>
        <v>1.4666666666666666E-2</v>
      </c>
      <c r="F87" s="27">
        <f>'DTx Zero Imp'!G89</f>
        <v>17.08490556463903</v>
      </c>
      <c r="G87" s="21">
        <f t="shared" si="75"/>
        <v>-170.8490556463903</v>
      </c>
      <c r="H87" s="22">
        <f t="shared" si="55"/>
        <v>0</v>
      </c>
      <c r="I87" s="26">
        <f t="shared" si="56"/>
        <v>-4322.481107853675</v>
      </c>
      <c r="J87" s="21">
        <f t="shared" si="57"/>
        <v>0</v>
      </c>
      <c r="K87" s="28">
        <f t="shared" si="58"/>
        <v>252.74942138505196</v>
      </c>
      <c r="L87" s="29">
        <f t="shared" si="59"/>
        <v>-0.25057861494803912</v>
      </c>
      <c r="M87" s="29">
        <f t="shared" si="76"/>
        <v>-5.6803697899396571E-2</v>
      </c>
      <c r="N87" s="5">
        <f t="shared" si="60"/>
        <v>-4.8283143214487083</v>
      </c>
      <c r="O87" s="21">
        <f t="shared" si="61"/>
        <v>230.99850859943939</v>
      </c>
      <c r="P87" s="21">
        <f t="shared" si="62"/>
        <v>-2.3396126200818799</v>
      </c>
      <c r="Q87" s="21">
        <f t="shared" si="77"/>
        <v>231.01035639636876</v>
      </c>
      <c r="R87" s="21">
        <f t="shared" si="78"/>
        <v>-0.58032631255262634</v>
      </c>
      <c r="S87" s="33">
        <f t="shared" si="63"/>
        <v>5.4086406340013351</v>
      </c>
      <c r="T87" s="31">
        <f t="shared" si="64"/>
        <v>1.6103967249747861</v>
      </c>
      <c r="U87" s="30">
        <f t="shared" si="65"/>
        <v>0</v>
      </c>
      <c r="V87" s="30">
        <f t="shared" si="79"/>
        <v>1.6103967249747861</v>
      </c>
      <c r="W87" s="30">
        <f t="shared" si="66"/>
        <v>16.103967249747861</v>
      </c>
      <c r="X87" s="30">
        <f t="shared" si="80"/>
        <v>407.43037141862089</v>
      </c>
      <c r="Y87" s="30">
        <f t="shared" si="67"/>
        <v>230.7779803391669</v>
      </c>
      <c r="Z87" s="30">
        <f t="shared" si="68"/>
        <v>-2.3340976901594672</v>
      </c>
      <c r="AA87" s="32">
        <f t="shared" si="81"/>
        <v>230.78978361585268</v>
      </c>
      <c r="AB87" s="13">
        <f t="shared" si="69"/>
        <v>236.00669084759821</v>
      </c>
      <c r="AC87" s="13">
        <f t="shared" si="70"/>
        <v>236.0182326365084</v>
      </c>
      <c r="AD87" s="14">
        <f t="shared" si="71"/>
        <v>2.9333333333333333E-2</v>
      </c>
      <c r="AE87" s="13">
        <f t="shared" si="72"/>
        <v>17.824258024962671</v>
      </c>
      <c r="AF87" s="13">
        <f t="shared" si="82"/>
        <v>17.205288458992001</v>
      </c>
      <c r="AG87" s="13">
        <f t="shared" si="73"/>
        <v>1.6103967249747861</v>
      </c>
      <c r="AH87" s="48">
        <f t="shared" si="74"/>
        <v>18.815685183966789</v>
      </c>
      <c r="AI87" s="51">
        <f t="shared" si="83"/>
        <v>4.7603683515435975</v>
      </c>
    </row>
    <row r="88" spans="2:35">
      <c r="B88" s="20"/>
      <c r="C88" s="18">
        <v>445</v>
      </c>
      <c r="D88" s="16">
        <f t="shared" si="53"/>
        <v>1.4833333333333334E-2</v>
      </c>
      <c r="E88" s="16">
        <f t="shared" si="54"/>
        <v>1.4833333333333334E-2</v>
      </c>
      <c r="F88" s="27">
        <f>'DTx Zero Imp'!G90</f>
        <v>16.89294033357567</v>
      </c>
      <c r="G88" s="21">
        <f t="shared" si="75"/>
        <v>-168.92940333575669</v>
      </c>
      <c r="H88" s="22">
        <f t="shared" si="55"/>
        <v>0</v>
      </c>
      <c r="I88" s="26">
        <f t="shared" si="56"/>
        <v>-4273.9139043946443</v>
      </c>
      <c r="J88" s="21">
        <f t="shared" si="57"/>
        <v>0</v>
      </c>
      <c r="K88" s="28">
        <f t="shared" si="58"/>
        <v>252.74942138505196</v>
      </c>
      <c r="L88" s="29">
        <f t="shared" si="59"/>
        <v>-0.25057861494803912</v>
      </c>
      <c r="M88" s="29">
        <f t="shared" si="76"/>
        <v>-5.6803697899396571E-2</v>
      </c>
      <c r="N88" s="5">
        <f t="shared" si="60"/>
        <v>-4.8283143214487083</v>
      </c>
      <c r="O88" s="21">
        <f t="shared" si="61"/>
        <v>230.99785119944568</v>
      </c>
      <c r="P88" s="21">
        <f t="shared" si="62"/>
        <v>-2.3133248378337687</v>
      </c>
      <c r="Q88" s="21">
        <f t="shared" si="77"/>
        <v>231.00943428909258</v>
      </c>
      <c r="R88" s="21">
        <f t="shared" si="78"/>
        <v>-0.57380698683981313</v>
      </c>
      <c r="S88" s="33">
        <f t="shared" si="63"/>
        <v>5.4021213082885211</v>
      </c>
      <c r="T88" s="31">
        <f t="shared" si="64"/>
        <v>1.5903887860459585</v>
      </c>
      <c r="U88" s="30">
        <f t="shared" si="65"/>
        <v>0</v>
      </c>
      <c r="V88" s="30">
        <f t="shared" si="79"/>
        <v>1.5903887860459585</v>
      </c>
      <c r="W88" s="30">
        <f t="shared" si="66"/>
        <v>15.903887860459584</v>
      </c>
      <c r="X88" s="30">
        <f t="shared" si="80"/>
        <v>402.3683628696275</v>
      </c>
      <c r="Y88" s="30">
        <f t="shared" si="67"/>
        <v>230.78006283294917</v>
      </c>
      <c r="Z88" s="30">
        <f t="shared" si="68"/>
        <v>-2.3078784266678665</v>
      </c>
      <c r="AA88" s="32">
        <f t="shared" si="81"/>
        <v>230.79160232558775</v>
      </c>
      <c r="AB88" s="13">
        <f t="shared" si="69"/>
        <v>236.00828334284347</v>
      </c>
      <c r="AC88" s="13">
        <f t="shared" si="70"/>
        <v>236.01956721693259</v>
      </c>
      <c r="AD88" s="14">
        <f t="shared" si="71"/>
        <v>2.9666666666666668E-2</v>
      </c>
      <c r="AE88" s="13">
        <f t="shared" si="72"/>
        <v>17.622353566330919</v>
      </c>
      <c r="AF88" s="13">
        <f t="shared" si="82"/>
        <v>17.010445147378455</v>
      </c>
      <c r="AG88" s="13">
        <f t="shared" si="73"/>
        <v>1.5903887860459585</v>
      </c>
      <c r="AH88" s="48">
        <f t="shared" si="74"/>
        <v>18.600833933424415</v>
      </c>
      <c r="AI88" s="51">
        <f t="shared" si="83"/>
        <v>4.7060109851563769</v>
      </c>
    </row>
    <row r="89" spans="2:35">
      <c r="B89" s="20"/>
      <c r="C89" s="18">
        <v>450</v>
      </c>
      <c r="D89" s="16">
        <f t="shared" si="53"/>
        <v>1.5000000000000001E-2</v>
      </c>
      <c r="E89" s="16">
        <f t="shared" si="54"/>
        <v>1.5000000000000001E-2</v>
      </c>
      <c r="F89" s="27">
        <f>'DTx Zero Imp'!G91</f>
        <v>16.705240996535942</v>
      </c>
      <c r="G89" s="21">
        <f t="shared" si="75"/>
        <v>-167.0524099653594</v>
      </c>
      <c r="H89" s="22">
        <f t="shared" si="55"/>
        <v>0</v>
      </c>
      <c r="I89" s="26">
        <f t="shared" si="56"/>
        <v>-4226.4259721235931</v>
      </c>
      <c r="J89" s="21">
        <f t="shared" si="57"/>
        <v>0</v>
      </c>
      <c r="K89" s="28">
        <f t="shared" si="58"/>
        <v>252.74942138505196</v>
      </c>
      <c r="L89" s="29">
        <f t="shared" si="59"/>
        <v>-0.25057861494803912</v>
      </c>
      <c r="M89" s="29">
        <f t="shared" si="76"/>
        <v>-5.6803697899396571E-2</v>
      </c>
      <c r="N89" s="5">
        <f t="shared" si="60"/>
        <v>-4.8283143214487083</v>
      </c>
      <c r="O89" s="21">
        <f t="shared" si="61"/>
        <v>230.99720840834075</v>
      </c>
      <c r="P89" s="21">
        <f t="shared" si="62"/>
        <v>-2.2876212285245048</v>
      </c>
      <c r="Q89" s="21">
        <f t="shared" si="77"/>
        <v>231.00853556380034</v>
      </c>
      <c r="R89" s="21">
        <f t="shared" si="78"/>
        <v>-0.56743251351859525</v>
      </c>
      <c r="S89" s="33">
        <f t="shared" si="63"/>
        <v>5.3957468349673032</v>
      </c>
      <c r="T89" s="31">
        <f t="shared" si="64"/>
        <v>1.5708674938618408</v>
      </c>
      <c r="U89" s="30">
        <f t="shared" si="65"/>
        <v>0</v>
      </c>
      <c r="V89" s="30">
        <f t="shared" si="79"/>
        <v>1.5708674938618408</v>
      </c>
      <c r="W89" s="30">
        <f t="shared" si="66"/>
        <v>15.708674938618408</v>
      </c>
      <c r="X89" s="30">
        <f t="shared" si="80"/>
        <v>397.42947594704572</v>
      </c>
      <c r="Y89" s="30">
        <f t="shared" si="67"/>
        <v>230.78209329405399</v>
      </c>
      <c r="Z89" s="30">
        <f t="shared" si="68"/>
        <v>-2.2822416695551584</v>
      </c>
      <c r="AA89" s="32">
        <f t="shared" si="81"/>
        <v>230.79337774776749</v>
      </c>
      <c r="AB89" s="13">
        <f t="shared" si="69"/>
        <v>236.00983604839422</v>
      </c>
      <c r="AC89" s="13">
        <f t="shared" si="70"/>
        <v>236.02087055730513</v>
      </c>
      <c r="AD89" s="14">
        <f t="shared" si="71"/>
        <v>3.0000000000000002E-2</v>
      </c>
      <c r="AE89" s="13">
        <f t="shared" si="72"/>
        <v>17.42497603179212</v>
      </c>
      <c r="AF89" s="13">
        <f t="shared" si="82"/>
        <v>16.819969289968441</v>
      </c>
      <c r="AG89" s="13">
        <f t="shared" si="73"/>
        <v>1.5708674938618408</v>
      </c>
      <c r="AH89" s="48">
        <f t="shared" si="74"/>
        <v>18.390836783830281</v>
      </c>
      <c r="AI89" s="51">
        <f t="shared" si="83"/>
        <v>4.6528817063090608</v>
      </c>
    </row>
    <row r="90" spans="2:35">
      <c r="B90" s="20"/>
      <c r="C90" s="18">
        <v>455</v>
      </c>
      <c r="D90" s="16">
        <f t="shared" si="53"/>
        <v>1.5166666666666667E-2</v>
      </c>
      <c r="E90" s="16">
        <f t="shared" si="54"/>
        <v>1.5166666666666667E-2</v>
      </c>
      <c r="F90" s="27">
        <f>'DTx Zero Imp'!G92</f>
        <v>16.521666919650929</v>
      </c>
      <c r="G90" s="21">
        <f t="shared" si="75"/>
        <v>-165.21666919650929</v>
      </c>
      <c r="H90" s="22">
        <f t="shared" si="55"/>
        <v>0</v>
      </c>
      <c r="I90" s="26">
        <f t="shared" si="56"/>
        <v>-4179.981730671685</v>
      </c>
      <c r="J90" s="21">
        <f t="shared" si="57"/>
        <v>0</v>
      </c>
      <c r="K90" s="28">
        <f t="shared" si="58"/>
        <v>252.74942138505196</v>
      </c>
      <c r="L90" s="29">
        <f t="shared" si="59"/>
        <v>-0.25057861494803907</v>
      </c>
      <c r="M90" s="29">
        <f t="shared" si="76"/>
        <v>-5.6803697899396564E-2</v>
      </c>
      <c r="N90" s="5">
        <f t="shared" si="60"/>
        <v>-4.8283143214487083</v>
      </c>
      <c r="O90" s="21">
        <f t="shared" si="61"/>
        <v>230.99657974451281</v>
      </c>
      <c r="P90" s="21">
        <f t="shared" si="62"/>
        <v>-2.2624825337055543</v>
      </c>
      <c r="Q90" s="21">
        <f t="shared" si="77"/>
        <v>231.00765935543868</v>
      </c>
      <c r="R90" s="21">
        <f t="shared" si="78"/>
        <v>-0.56119811778408313</v>
      </c>
      <c r="S90" s="33">
        <f t="shared" si="63"/>
        <v>5.3895124392327913</v>
      </c>
      <c r="T90" s="31">
        <f t="shared" si="64"/>
        <v>1.5518154356936396</v>
      </c>
      <c r="U90" s="30">
        <f t="shared" si="65"/>
        <v>0</v>
      </c>
      <c r="V90" s="30">
        <f t="shared" si="79"/>
        <v>1.5518154356936396</v>
      </c>
      <c r="W90" s="30">
        <f t="shared" si="66"/>
        <v>15.518154356936396</v>
      </c>
      <c r="X90" s="30">
        <f t="shared" si="80"/>
        <v>392.6093052304908</v>
      </c>
      <c r="Y90" s="30">
        <f t="shared" si="67"/>
        <v>230.78407362537445</v>
      </c>
      <c r="Z90" s="30">
        <f t="shared" si="68"/>
        <v>-2.2571682200040639</v>
      </c>
      <c r="AA90" s="32">
        <f t="shared" si="81"/>
        <v>230.79511140294036</v>
      </c>
      <c r="AB90" s="13">
        <f t="shared" si="69"/>
        <v>236.01135041940398</v>
      </c>
      <c r="AC90" s="13">
        <f t="shared" si="70"/>
        <v>236.02214373902314</v>
      </c>
      <c r="AD90" s="14">
        <f t="shared" si="71"/>
        <v>3.0333333333333334E-2</v>
      </c>
      <c r="AE90" s="13">
        <f t="shared" si="72"/>
        <v>17.231974734338806</v>
      </c>
      <c r="AF90" s="13">
        <f t="shared" si="82"/>
        <v>16.633715547350903</v>
      </c>
      <c r="AG90" s="13">
        <f t="shared" si="73"/>
        <v>1.5518154356936396</v>
      </c>
      <c r="AH90" s="48">
        <f t="shared" si="74"/>
        <v>18.185530983044544</v>
      </c>
      <c r="AI90" s="51">
        <f t="shared" si="83"/>
        <v>4.6009393387102691</v>
      </c>
    </row>
    <row r="91" spans="2:35">
      <c r="B91" s="20"/>
      <c r="C91" s="18">
        <v>460</v>
      </c>
      <c r="D91" s="16">
        <f t="shared" si="53"/>
        <v>1.5333333333333334E-2</v>
      </c>
      <c r="E91" s="16">
        <f t="shared" si="54"/>
        <v>1.5333333333333334E-2</v>
      </c>
      <c r="F91" s="27">
        <f>'DTx Zero Imp'!G93</f>
        <v>16.342083583567771</v>
      </c>
      <c r="G91" s="21">
        <f t="shared" si="75"/>
        <v>-163.42083583567771</v>
      </c>
      <c r="H91" s="22">
        <f t="shared" si="55"/>
        <v>0</v>
      </c>
      <c r="I91" s="26">
        <f t="shared" si="56"/>
        <v>-4134.5471466426461</v>
      </c>
      <c r="J91" s="21">
        <f t="shared" si="57"/>
        <v>0</v>
      </c>
      <c r="K91" s="28">
        <f t="shared" si="58"/>
        <v>252.74942138505196</v>
      </c>
      <c r="L91" s="29">
        <f t="shared" si="59"/>
        <v>-0.25057861494803918</v>
      </c>
      <c r="M91" s="29">
        <f t="shared" si="76"/>
        <v>-5.6803697899396585E-2</v>
      </c>
      <c r="N91" s="5">
        <f t="shared" si="60"/>
        <v>-4.8283143214487101</v>
      </c>
      <c r="O91" s="21">
        <f t="shared" si="61"/>
        <v>230.99596474728983</v>
      </c>
      <c r="P91" s="21">
        <f t="shared" si="62"/>
        <v>-2.2378903322522334</v>
      </c>
      <c r="Q91" s="21">
        <f t="shared" si="77"/>
        <v>231.00680484061581</v>
      </c>
      <c r="R91" s="21">
        <f t="shared" si="78"/>
        <v>-0.55509923241449766</v>
      </c>
      <c r="S91" s="33">
        <f t="shared" si="63"/>
        <v>5.3834135538632077</v>
      </c>
      <c r="T91" s="31">
        <f t="shared" si="64"/>
        <v>1.5332160147472604</v>
      </c>
      <c r="U91" s="30">
        <f t="shared" si="65"/>
        <v>0</v>
      </c>
      <c r="V91" s="30">
        <f t="shared" si="79"/>
        <v>1.5332160147472604</v>
      </c>
      <c r="W91" s="30">
        <f t="shared" si="66"/>
        <v>15.332160147472605</v>
      </c>
      <c r="X91" s="30">
        <f t="shared" si="80"/>
        <v>387.90365173105687</v>
      </c>
      <c r="Y91" s="30">
        <f t="shared" si="67"/>
        <v>230.78600563900901</v>
      </c>
      <c r="Z91" s="30">
        <f t="shared" si="68"/>
        <v>-2.2326397137269223</v>
      </c>
      <c r="AA91" s="32">
        <f t="shared" si="81"/>
        <v>230.79680474153017</v>
      </c>
      <c r="AB91" s="13">
        <f t="shared" si="69"/>
        <v>236.01282784159511</v>
      </c>
      <c r="AC91" s="13">
        <f t="shared" si="70"/>
        <v>236.02338779425594</v>
      </c>
      <c r="AD91" s="14">
        <f t="shared" si="71"/>
        <v>3.0666666666666668E-2</v>
      </c>
      <c r="AE91" s="13">
        <f t="shared" si="72"/>
        <v>17.043205606714473</v>
      </c>
      <c r="AF91" s="13">
        <f t="shared" si="82"/>
        <v>16.451544963175508</v>
      </c>
      <c r="AG91" s="13">
        <f t="shared" si="73"/>
        <v>1.5332160147472604</v>
      </c>
      <c r="AH91" s="48">
        <f t="shared" si="74"/>
        <v>17.984760977922768</v>
      </c>
      <c r="AI91" s="51">
        <f t="shared" si="83"/>
        <v>4.550144527414461</v>
      </c>
    </row>
    <row r="92" spans="2:35">
      <c r="B92" s="20"/>
      <c r="C92" s="18">
        <v>465</v>
      </c>
      <c r="D92" s="16">
        <f t="shared" si="53"/>
        <v>1.5500000000000002E-2</v>
      </c>
      <c r="E92" s="16">
        <f t="shared" si="54"/>
        <v>1.5500000000000002E-2</v>
      </c>
      <c r="F92" s="27">
        <f>'DTx Zero Imp'!G94</f>
        <v>16.166362254712201</v>
      </c>
      <c r="G92" s="21">
        <f t="shared" si="75"/>
        <v>-161.663622547122</v>
      </c>
      <c r="H92" s="22">
        <f t="shared" si="55"/>
        <v>0</v>
      </c>
      <c r="I92" s="26">
        <f t="shared" si="56"/>
        <v>-4090.0896504421867</v>
      </c>
      <c r="J92" s="21">
        <f t="shared" si="57"/>
        <v>0</v>
      </c>
      <c r="K92" s="28">
        <f t="shared" si="58"/>
        <v>252.74942138505196</v>
      </c>
      <c r="L92" s="29">
        <f t="shared" si="59"/>
        <v>-0.25057861494803912</v>
      </c>
      <c r="M92" s="29">
        <f t="shared" si="76"/>
        <v>-5.6803697899396571E-2</v>
      </c>
      <c r="N92" s="5">
        <f t="shared" si="60"/>
        <v>-4.8283143214487083</v>
      </c>
      <c r="O92" s="21">
        <f t="shared" si="61"/>
        <v>230.99536297581361</v>
      </c>
      <c r="P92" s="21">
        <f t="shared" si="62"/>
        <v>-2.2138269953462948</v>
      </c>
      <c r="Q92" s="21">
        <f t="shared" si="77"/>
        <v>231.00597123514623</v>
      </c>
      <c r="R92" s="21">
        <f t="shared" si="78"/>
        <v>-0.54913148661135525</v>
      </c>
      <c r="S92" s="33">
        <f t="shared" si="63"/>
        <v>5.3774458080600631</v>
      </c>
      <c r="T92" s="31">
        <f t="shared" si="64"/>
        <v>1.5150534031671079</v>
      </c>
      <c r="U92" s="30">
        <f t="shared" si="65"/>
        <v>0</v>
      </c>
      <c r="V92" s="30">
        <f t="shared" si="79"/>
        <v>1.5150534031671079</v>
      </c>
      <c r="W92" s="30">
        <f t="shared" si="66"/>
        <v>15.150534031671079</v>
      </c>
      <c r="X92" s="30">
        <f t="shared" si="80"/>
        <v>383.3085110012783</v>
      </c>
      <c r="Y92" s="30">
        <f t="shared" si="67"/>
        <v>230.78789106157112</v>
      </c>
      <c r="Z92" s="30">
        <f t="shared" si="68"/>
        <v>-2.2086385761092209</v>
      </c>
      <c r="AA92" s="32">
        <f t="shared" si="81"/>
        <v>230.79845914781905</v>
      </c>
      <c r="AB92" s="13">
        <f t="shared" si="69"/>
        <v>236.0142696353191</v>
      </c>
      <c r="AC92" s="13">
        <f t="shared" si="70"/>
        <v>236.0246037087087</v>
      </c>
      <c r="AD92" s="14">
        <f t="shared" si="71"/>
        <v>3.1000000000000003E-2</v>
      </c>
      <c r="AE92" s="13">
        <f t="shared" si="72"/>
        <v>16.858530841579515</v>
      </c>
      <c r="AF92" s="13">
        <f t="shared" si="82"/>
        <v>16.273324617282395</v>
      </c>
      <c r="AG92" s="13">
        <f t="shared" si="73"/>
        <v>1.5150534031671079</v>
      </c>
      <c r="AH92" s="48">
        <f t="shared" si="74"/>
        <v>17.788378020449503</v>
      </c>
      <c r="AI92" s="51">
        <f t="shared" si="83"/>
        <v>4.5004596391737239</v>
      </c>
    </row>
    <row r="93" spans="2:35">
      <c r="B93" s="20"/>
      <c r="C93" s="18">
        <v>470</v>
      </c>
      <c r="D93" s="16">
        <f t="shared" si="53"/>
        <v>1.5666666666666666E-2</v>
      </c>
      <c r="E93" s="16">
        <f t="shared" si="54"/>
        <v>1.5666666666666666E-2</v>
      </c>
      <c r="F93" s="27">
        <f>'DTx Zero Imp'!G95</f>
        <v>15.994379677534416</v>
      </c>
      <c r="G93" s="21">
        <f t="shared" si="75"/>
        <v>-159.94379677534417</v>
      </c>
      <c r="H93" s="22">
        <f t="shared" si="55"/>
        <v>0</v>
      </c>
      <c r="I93" s="26">
        <f t="shared" si="56"/>
        <v>-4046.5780584162076</v>
      </c>
      <c r="J93" s="21">
        <f t="shared" si="57"/>
        <v>0</v>
      </c>
      <c r="K93" s="28">
        <f t="shared" si="58"/>
        <v>252.74942138505196</v>
      </c>
      <c r="L93" s="29">
        <f t="shared" si="59"/>
        <v>-0.25057861494803918</v>
      </c>
      <c r="M93" s="29">
        <f t="shared" si="76"/>
        <v>-5.6803697899396585E-2</v>
      </c>
      <c r="N93" s="5">
        <f t="shared" si="60"/>
        <v>-4.8283143214487101</v>
      </c>
      <c r="O93" s="21">
        <f t="shared" si="61"/>
        <v>230.99477400798582</v>
      </c>
      <c r="P93" s="21">
        <f t="shared" si="62"/>
        <v>-2.1902756443319733</v>
      </c>
      <c r="Q93" s="21">
        <f t="shared" si="77"/>
        <v>231.00515779176575</v>
      </c>
      <c r="R93" s="21">
        <f t="shared" si="78"/>
        <v>-0.54329069555196996</v>
      </c>
      <c r="S93" s="33">
        <f t="shared" si="63"/>
        <v>5.3716050170006797</v>
      </c>
      <c r="T93" s="31">
        <f t="shared" si="64"/>
        <v>1.4973124982371331</v>
      </c>
      <c r="U93" s="30">
        <f t="shared" si="65"/>
        <v>0</v>
      </c>
      <c r="V93" s="30">
        <f t="shared" si="79"/>
        <v>1.4973124982371331</v>
      </c>
      <c r="W93" s="30">
        <f t="shared" si="66"/>
        <v>14.973124982371331</v>
      </c>
      <c r="X93" s="30">
        <f t="shared" si="80"/>
        <v>378.82006205399466</v>
      </c>
      <c r="Y93" s="30">
        <f t="shared" si="67"/>
        <v>230.78973153913353</v>
      </c>
      <c r="Z93" s="30">
        <f t="shared" si="68"/>
        <v>-2.1851479802156297</v>
      </c>
      <c r="AA93" s="32">
        <f t="shared" si="81"/>
        <v>230.80007594366333</v>
      </c>
      <c r="AB93" s="13">
        <f t="shared" si="69"/>
        <v>236.01567705933741</v>
      </c>
      <c r="AC93" s="13">
        <f t="shared" si="70"/>
        <v>236.02579242420285</v>
      </c>
      <c r="AD93" s="14">
        <f t="shared" si="71"/>
        <v>3.1333333333333331E-2</v>
      </c>
      <c r="AE93" s="13">
        <f t="shared" si="72"/>
        <v>16.677818554913358</v>
      </c>
      <c r="AF93" s="13">
        <f t="shared" si="82"/>
        <v>16.098927301224609</v>
      </c>
      <c r="AG93" s="13">
        <f t="shared" si="73"/>
        <v>1.4973124982371331</v>
      </c>
      <c r="AH93" s="48">
        <f t="shared" si="74"/>
        <v>17.596239799461742</v>
      </c>
      <c r="AI93" s="51">
        <f t="shared" si="83"/>
        <v>4.4518486692638204</v>
      </c>
    </row>
    <row r="94" spans="2:35">
      <c r="B94" s="20"/>
      <c r="C94" s="18">
        <v>475</v>
      </c>
      <c r="D94" s="16">
        <f t="shared" si="53"/>
        <v>1.5833333333333331E-2</v>
      </c>
      <c r="E94" s="16">
        <f t="shared" si="54"/>
        <v>1.5833333333333331E-2</v>
      </c>
      <c r="F94" s="27">
        <f>'DTx Zero Imp'!G96</f>
        <v>15.826017786191949</v>
      </c>
      <c r="G94" s="21">
        <f t="shared" si="75"/>
        <v>-158.26017786191949</v>
      </c>
      <c r="H94" s="22">
        <f t="shared" si="55"/>
        <v>0</v>
      </c>
      <c r="I94" s="26">
        <f t="shared" si="56"/>
        <v>-4003.9824999065631</v>
      </c>
      <c r="J94" s="21">
        <f t="shared" si="57"/>
        <v>0</v>
      </c>
      <c r="K94" s="28">
        <f t="shared" si="58"/>
        <v>252.74942138505196</v>
      </c>
      <c r="L94" s="29">
        <f t="shared" si="59"/>
        <v>-0.25057861494803918</v>
      </c>
      <c r="M94" s="29">
        <f t="shared" si="76"/>
        <v>-5.6803697899396585E-2</v>
      </c>
      <c r="N94" s="5">
        <f t="shared" si="60"/>
        <v>-4.8283143214487101</v>
      </c>
      <c r="O94" s="21">
        <f t="shared" si="61"/>
        <v>230.99419743948067</v>
      </c>
      <c r="P94" s="21">
        <f t="shared" si="62"/>
        <v>-2.1672201112337421</v>
      </c>
      <c r="Q94" s="21">
        <f t="shared" si="77"/>
        <v>231.00436379800342</v>
      </c>
      <c r="R94" s="21">
        <f t="shared" si="78"/>
        <v>-0.53757285060177784</v>
      </c>
      <c r="S94" s="33">
        <f t="shared" si="63"/>
        <v>5.3658871720504884</v>
      </c>
      <c r="T94" s="31">
        <f t="shared" si="64"/>
        <v>1.4799788815291177</v>
      </c>
      <c r="U94" s="30">
        <f t="shared" si="65"/>
        <v>0</v>
      </c>
      <c r="V94" s="30">
        <f t="shared" si="79"/>
        <v>1.4799788815291177</v>
      </c>
      <c r="W94" s="30">
        <f t="shared" si="66"/>
        <v>14.799788815291176</v>
      </c>
      <c r="X94" s="30">
        <f t="shared" si="80"/>
        <v>374.43465702686677</v>
      </c>
      <c r="Y94" s="30">
        <f t="shared" si="67"/>
        <v>230.79152864183473</v>
      </c>
      <c r="Z94" s="30">
        <f t="shared" si="68"/>
        <v>-2.16215180744766</v>
      </c>
      <c r="AA94" s="32">
        <f t="shared" si="81"/>
        <v>230.80165639196196</v>
      </c>
      <c r="AB94" s="13">
        <f t="shared" si="69"/>
        <v>236.0170513143442</v>
      </c>
      <c r="AC94" s="13">
        <f t="shared" si="70"/>
        <v>236.02695484108639</v>
      </c>
      <c r="AD94" s="14">
        <f t="shared" si="71"/>
        <v>3.1666666666666662E-2</v>
      </c>
      <c r="AE94" s="13">
        <f t="shared" si="72"/>
        <v>16.500942470919277</v>
      </c>
      <c r="AF94" s="13">
        <f t="shared" si="82"/>
        <v>15.928231214513053</v>
      </c>
      <c r="AG94" s="13">
        <f t="shared" si="73"/>
        <v>1.4799788815291177</v>
      </c>
      <c r="AH94" s="48">
        <f t="shared" si="74"/>
        <v>17.408210096042172</v>
      </c>
      <c r="AI94" s="51">
        <f t="shared" si="83"/>
        <v>4.4042771542986694</v>
      </c>
    </row>
    <row r="95" spans="2:35">
      <c r="B95" s="20"/>
      <c r="C95" s="18">
        <v>480</v>
      </c>
      <c r="D95" s="16">
        <f t="shared" si="53"/>
        <v>1.6E-2</v>
      </c>
      <c r="E95" s="16">
        <f t="shared" si="54"/>
        <v>1.6E-2</v>
      </c>
      <c r="F95" s="27">
        <f>'DTx Zero Imp'!G97</f>
        <v>15.661163434252448</v>
      </c>
      <c r="G95" s="21">
        <f t="shared" si="75"/>
        <v>-156.61163434252447</v>
      </c>
      <c r="H95" s="22">
        <f t="shared" si="55"/>
        <v>0</v>
      </c>
      <c r="I95" s="26">
        <f t="shared" si="56"/>
        <v>-3962.2743488658693</v>
      </c>
      <c r="J95" s="21">
        <f t="shared" si="57"/>
        <v>0</v>
      </c>
      <c r="K95" s="28">
        <f t="shared" si="58"/>
        <v>252.74942138505196</v>
      </c>
      <c r="L95" s="29">
        <f t="shared" si="59"/>
        <v>-0.25057861494803918</v>
      </c>
      <c r="M95" s="29">
        <f t="shared" si="76"/>
        <v>-5.6803697899396585E-2</v>
      </c>
      <c r="N95" s="5">
        <f t="shared" si="60"/>
        <v>-4.8283143214487101</v>
      </c>
      <c r="O95" s="21">
        <f t="shared" si="61"/>
        <v>230.99363288281941</v>
      </c>
      <c r="P95" s="21">
        <f t="shared" si="62"/>
        <v>-2.1446449017417235</v>
      </c>
      <c r="Q95" s="21">
        <f t="shared" si="77"/>
        <v>231.00358857419795</v>
      </c>
      <c r="R95" s="21">
        <f t="shared" si="78"/>
        <v>-0.53197411013837981</v>
      </c>
      <c r="S95" s="33">
        <f t="shared" si="63"/>
        <v>5.3602884315870902</v>
      </c>
      <c r="T95" s="31">
        <f t="shared" si="64"/>
        <v>1.4630387807702809</v>
      </c>
      <c r="U95" s="30">
        <f t="shared" si="65"/>
        <v>0</v>
      </c>
      <c r="V95" s="30">
        <f t="shared" si="79"/>
        <v>1.4630387807702809</v>
      </c>
      <c r="W95" s="30">
        <f t="shared" si="66"/>
        <v>14.63038780770281</v>
      </c>
      <c r="X95" s="30">
        <f t="shared" si="80"/>
        <v>370.14881153488108</v>
      </c>
      <c r="Y95" s="30">
        <f t="shared" si="67"/>
        <v>230.79328386817554</v>
      </c>
      <c r="Z95" s="30">
        <f t="shared" si="68"/>
        <v>-2.1396346106596633</v>
      </c>
      <c r="AA95" s="32">
        <f t="shared" si="81"/>
        <v>230.8032016998971</v>
      </c>
      <c r="AB95" s="13">
        <f t="shared" si="69"/>
        <v>236.01839354625187</v>
      </c>
      <c r="AC95" s="13">
        <f t="shared" si="70"/>
        <v>236.02809182048767</v>
      </c>
      <c r="AD95" s="14">
        <f t="shared" si="71"/>
        <v>3.2000000000000001E-2</v>
      </c>
      <c r="AE95" s="13">
        <f t="shared" si="72"/>
        <v>16.327781626845539</v>
      </c>
      <c r="AF95" s="13">
        <f t="shared" si="82"/>
        <v>15.76111968005563</v>
      </c>
      <c r="AG95" s="13">
        <f t="shared" si="73"/>
        <v>1.4630387807702809</v>
      </c>
      <c r="AH95" s="48">
        <f t="shared" si="74"/>
        <v>17.224158460825912</v>
      </c>
      <c r="AI95" s="51">
        <f t="shared" si="83"/>
        <v>4.3577120905889561</v>
      </c>
    </row>
    <row r="96" spans="2:35">
      <c r="B96" s="20"/>
      <c r="C96" s="18">
        <v>485</v>
      </c>
      <c r="D96" s="16">
        <f t="shared" si="53"/>
        <v>1.6166666666666666E-2</v>
      </c>
      <c r="E96" s="16">
        <f t="shared" si="54"/>
        <v>1.6166666666666666E-2</v>
      </c>
      <c r="F96" s="27">
        <f>'DTx Zero Imp'!G98</f>
        <v>15.499708141115825</v>
      </c>
      <c r="G96" s="21">
        <f t="shared" si="75"/>
        <v>-154.99708141115826</v>
      </c>
      <c r="H96" s="22">
        <f t="shared" si="55"/>
        <v>0</v>
      </c>
      <c r="I96" s="26">
        <f t="shared" si="56"/>
        <v>-3921.4261597023037</v>
      </c>
      <c r="J96" s="21">
        <f t="shared" si="57"/>
        <v>0</v>
      </c>
      <c r="K96" s="28">
        <f t="shared" si="58"/>
        <v>252.74942138505196</v>
      </c>
      <c r="L96" s="29">
        <f t="shared" si="59"/>
        <v>-0.25057861494803918</v>
      </c>
      <c r="M96" s="29">
        <f t="shared" si="76"/>
        <v>-5.6803697899396585E-2</v>
      </c>
      <c r="N96" s="5">
        <f t="shared" si="60"/>
        <v>-4.8283143214487101</v>
      </c>
      <c r="O96" s="21">
        <f t="shared" si="61"/>
        <v>230.99307996650171</v>
      </c>
      <c r="P96" s="21">
        <f t="shared" si="62"/>
        <v>-2.1225351604866547</v>
      </c>
      <c r="Q96" s="21">
        <f t="shared" si="77"/>
        <v>231.00283147164703</v>
      </c>
      <c r="R96" s="21">
        <f t="shared" si="78"/>
        <v>-0.52649079094315365</v>
      </c>
      <c r="S96" s="33">
        <f t="shared" si="63"/>
        <v>5.3548051123918636</v>
      </c>
      <c r="T96" s="31">
        <f t="shared" si="64"/>
        <v>1.4464790342220799</v>
      </c>
      <c r="U96" s="30">
        <f t="shared" si="65"/>
        <v>0</v>
      </c>
      <c r="V96" s="30">
        <f t="shared" si="79"/>
        <v>1.4464790342220799</v>
      </c>
      <c r="W96" s="30">
        <f t="shared" si="66"/>
        <v>14.464790342220798</v>
      </c>
      <c r="X96" s="30">
        <f t="shared" si="80"/>
        <v>365.95919565818622</v>
      </c>
      <c r="Y96" s="30">
        <f t="shared" si="67"/>
        <v>230.79499864902849</v>
      </c>
      <c r="Z96" s="30">
        <f t="shared" si="68"/>
        <v>-2.1175815795557824</v>
      </c>
      <c r="AA96" s="32">
        <f t="shared" si="81"/>
        <v>230.80471302196395</v>
      </c>
      <c r="AB96" s="13">
        <f t="shared" si="69"/>
        <v>236.01970484925707</v>
      </c>
      <c r="AC96" s="13">
        <f t="shared" si="70"/>
        <v>236.0292041864237</v>
      </c>
      <c r="AD96" s="14">
        <f t="shared" si="71"/>
        <v>3.2333333333333332E-2</v>
      </c>
      <c r="AE96" s="13">
        <f t="shared" si="72"/>
        <v>16.158220096267268</v>
      </c>
      <c r="AF96" s="13">
        <f t="shared" si="82"/>
        <v>15.59748087738814</v>
      </c>
      <c r="AG96" s="13">
        <f t="shared" si="73"/>
        <v>1.4464790342220799</v>
      </c>
      <c r="AH96" s="48">
        <f t="shared" si="74"/>
        <v>17.043959911610219</v>
      </c>
      <c r="AI96" s="51">
        <f t="shared" si="83"/>
        <v>4.3121218576373854</v>
      </c>
    </row>
    <row r="97" spans="2:35">
      <c r="B97" s="20"/>
      <c r="C97" s="18">
        <v>490</v>
      </c>
      <c r="D97" s="16">
        <f t="shared" si="53"/>
        <v>1.6333333333333332E-2</v>
      </c>
      <c r="E97" s="16">
        <f t="shared" si="54"/>
        <v>1.6333333333333332E-2</v>
      </c>
      <c r="F97" s="27">
        <f>'DTx Zero Imp'!G99</f>
        <v>15.341547853961581</v>
      </c>
      <c r="G97" s="21">
        <f t="shared" si="75"/>
        <v>-153.4154785396158</v>
      </c>
      <c r="H97" s="22">
        <f t="shared" si="55"/>
        <v>0</v>
      </c>
      <c r="I97" s="26">
        <f t="shared" si="56"/>
        <v>-3881.41160705228</v>
      </c>
      <c r="J97" s="21">
        <f t="shared" si="57"/>
        <v>0</v>
      </c>
      <c r="K97" s="28">
        <f t="shared" si="58"/>
        <v>252.74942138505196</v>
      </c>
      <c r="L97" s="29">
        <f t="shared" si="59"/>
        <v>-0.25057861494803912</v>
      </c>
      <c r="M97" s="29">
        <f t="shared" si="76"/>
        <v>-5.6803697899396571E-2</v>
      </c>
      <c r="N97" s="5">
        <f t="shared" si="60"/>
        <v>-4.8283143214487083</v>
      </c>
      <c r="O97" s="21">
        <f t="shared" si="61"/>
        <v>230.99253833419047</v>
      </c>
      <c r="P97" s="21">
        <f t="shared" si="62"/>
        <v>-2.1008766384408726</v>
      </c>
      <c r="Q97" s="21">
        <f t="shared" si="77"/>
        <v>231.00209187087981</v>
      </c>
      <c r="R97" s="21">
        <f t="shared" si="78"/>
        <v>-0.52111936011989413</v>
      </c>
      <c r="S97" s="33">
        <f t="shared" si="63"/>
        <v>5.3494336815686028</v>
      </c>
      <c r="T97" s="31">
        <f t="shared" si="64"/>
        <v>1.4302870573800697</v>
      </c>
      <c r="U97" s="30">
        <f t="shared" si="65"/>
        <v>0</v>
      </c>
      <c r="V97" s="30">
        <f t="shared" si="79"/>
        <v>1.4302870573800697</v>
      </c>
      <c r="W97" s="30">
        <f t="shared" si="66"/>
        <v>14.302870573800696</v>
      </c>
      <c r="X97" s="30">
        <f t="shared" si="80"/>
        <v>361.86262551715765</v>
      </c>
      <c r="Y97" s="30">
        <f t="shared" si="67"/>
        <v>230.79667435138262</v>
      </c>
      <c r="Z97" s="30">
        <f t="shared" si="68"/>
        <v>-2.0959785082049773</v>
      </c>
      <c r="AA97" s="32">
        <f t="shared" si="81"/>
        <v>230.80619146280503</v>
      </c>
      <c r="AB97" s="13">
        <f t="shared" si="69"/>
        <v>236.02098626870435</v>
      </c>
      <c r="AC97" s="13">
        <f t="shared" si="70"/>
        <v>236.0302927277742</v>
      </c>
      <c r="AD97" s="14">
        <f t="shared" si="71"/>
        <v>3.2666666666666663E-2</v>
      </c>
      <c r="AE97" s="13">
        <f t="shared" si="72"/>
        <v>15.992146729497442</v>
      </c>
      <c r="AF97" s="13">
        <f t="shared" si="82"/>
        <v>15.437207592413918</v>
      </c>
      <c r="AG97" s="13">
        <f t="shared" si="73"/>
        <v>1.4302870573800697</v>
      </c>
      <c r="AH97" s="48">
        <f t="shared" si="74"/>
        <v>16.867494649793986</v>
      </c>
      <c r="AI97" s="51">
        <f t="shared" si="83"/>
        <v>4.2674761463978781</v>
      </c>
    </row>
    <row r="98" spans="2:35">
      <c r="B98" s="20"/>
      <c r="C98" s="18">
        <v>495</v>
      </c>
      <c r="D98" s="16">
        <f t="shared" si="53"/>
        <v>1.6500000000000001E-2</v>
      </c>
      <c r="E98" s="16">
        <f t="shared" si="54"/>
        <v>1.6500000000000001E-2</v>
      </c>
      <c r="F98" s="27">
        <f>'DTx Zero Imp'!G100</f>
        <v>15.186582724123586</v>
      </c>
      <c r="G98" s="21">
        <f t="shared" si="75"/>
        <v>-151.86582724123585</v>
      </c>
      <c r="H98" s="22">
        <f t="shared" si="55"/>
        <v>0</v>
      </c>
      <c r="I98" s="26">
        <f t="shared" si="56"/>
        <v>-3842.2054292032672</v>
      </c>
      <c r="J98" s="21">
        <f t="shared" si="57"/>
        <v>0</v>
      </c>
      <c r="K98" s="28">
        <f t="shared" si="58"/>
        <v>252.74942138505196</v>
      </c>
      <c r="L98" s="29">
        <f t="shared" si="59"/>
        <v>-0.25057861494803918</v>
      </c>
      <c r="M98" s="29">
        <f t="shared" si="76"/>
        <v>-5.6803697899396585E-2</v>
      </c>
      <c r="N98" s="5">
        <f t="shared" si="60"/>
        <v>-4.8283143214487101</v>
      </c>
      <c r="O98" s="21">
        <f t="shared" si="61"/>
        <v>230.99200764394612</v>
      </c>
      <c r="P98" s="21">
        <f t="shared" si="62"/>
        <v>-2.0796556622950049</v>
      </c>
      <c r="Q98" s="21">
        <f t="shared" si="77"/>
        <v>231.00136918004313</v>
      </c>
      <c r="R98" s="21">
        <f t="shared" si="78"/>
        <v>-0.51585642750321847</v>
      </c>
      <c r="S98" s="33">
        <f t="shared" si="63"/>
        <v>5.3441707489519281</v>
      </c>
      <c r="T98" s="31">
        <f t="shared" si="64"/>
        <v>1.4144508118209065</v>
      </c>
      <c r="U98" s="30">
        <f t="shared" si="65"/>
        <v>0</v>
      </c>
      <c r="V98" s="30">
        <f t="shared" si="79"/>
        <v>1.4144508118209065</v>
      </c>
      <c r="W98" s="30">
        <f t="shared" si="66"/>
        <v>14.144508118209064</v>
      </c>
      <c r="X98" s="30">
        <f t="shared" si="80"/>
        <v>357.85605539068933</v>
      </c>
      <c r="Y98" s="30">
        <f t="shared" si="67"/>
        <v>230.79831228184415</v>
      </c>
      <c r="Z98" s="30">
        <f t="shared" si="68"/>
        <v>-2.0748117645244015</v>
      </c>
      <c r="AA98" s="32">
        <f t="shared" si="81"/>
        <v>230.80763807986483</v>
      </c>
      <c r="AB98" s="13">
        <f t="shared" si="69"/>
        <v>236.02223880376317</v>
      </c>
      <c r="AC98" s="13">
        <f t="shared" si="70"/>
        <v>236.03135820013156</v>
      </c>
      <c r="AD98" s="14">
        <f t="shared" si="71"/>
        <v>3.3000000000000002E-2</v>
      </c>
      <c r="AE98" s="13">
        <f t="shared" si="72"/>
        <v>15.829454909899193</v>
      </c>
      <c r="AF98" s="13">
        <f t="shared" si="82"/>
        <v>15.280196982469263</v>
      </c>
      <c r="AG98" s="13">
        <f t="shared" si="73"/>
        <v>1.4144508118209065</v>
      </c>
      <c r="AH98" s="48">
        <f t="shared" si="74"/>
        <v>16.694647794290169</v>
      </c>
      <c r="AI98" s="51">
        <f t="shared" si="83"/>
        <v>4.2237458919554127</v>
      </c>
    </row>
    <row r="99" spans="2:35">
      <c r="B99" s="20"/>
      <c r="C99" s="18">
        <v>500</v>
      </c>
      <c r="D99" s="16">
        <f t="shared" ref="D99" si="84">$B$7*(C99/1000)/$B$1</f>
        <v>1.6666666666666666E-2</v>
      </c>
      <c r="E99" s="16">
        <f t="shared" ref="E99" si="85">D99*$B$9</f>
        <v>1.6666666666666666E-2</v>
      </c>
      <c r="F99" s="27">
        <f>'DTx Zero Imp'!G101</f>
        <v>15.034716896882349</v>
      </c>
      <c r="G99" s="21">
        <f t="shared" si="75"/>
        <v>-150.3471689688235</v>
      </c>
      <c r="H99" s="22">
        <f t="shared" si="55"/>
        <v>0</v>
      </c>
      <c r="I99" s="26">
        <f t="shared" si="56"/>
        <v>-3803.7833749112342</v>
      </c>
      <c r="J99" s="21">
        <f t="shared" si="57"/>
        <v>0</v>
      </c>
      <c r="K99" s="28">
        <f t="shared" ref="K99" si="86">(($B$3^2)+(I99*D99)+(J99*E99))/$B$3</f>
        <v>252.74942138505196</v>
      </c>
      <c r="L99" s="29">
        <f t="shared" si="59"/>
        <v>-0.25057861494803912</v>
      </c>
      <c r="M99" s="29">
        <f t="shared" si="76"/>
        <v>-5.6803697899396571E-2</v>
      </c>
      <c r="N99" s="5">
        <f>($B$15+2*$B$2)*M99</f>
        <v>-4.8283143214487083</v>
      </c>
      <c r="O99" s="21">
        <f t="shared" si="61"/>
        <v>230.99148756750668</v>
      </c>
      <c r="P99" s="21">
        <f t="shared" si="62"/>
        <v>-2.0588591056720547</v>
      </c>
      <c r="Q99" s="21">
        <f t="shared" si="77"/>
        <v>231.00066283339231</v>
      </c>
      <c r="R99" s="21">
        <f t="shared" si="78"/>
        <v>-0.51069873852245351</v>
      </c>
      <c r="S99" s="33">
        <f t="shared" ref="S99" si="87">(R99+N99)*-1</f>
        <v>5.3390130599711618</v>
      </c>
      <c r="T99" s="31">
        <f t="shared" ref="T99" si="88">(F99+$B$13+$B$14)*SIN(RADIANS(S99))</f>
        <v>1.3989587760372479</v>
      </c>
      <c r="U99" s="30">
        <f t="shared" si="65"/>
        <v>0</v>
      </c>
      <c r="V99" s="30">
        <f t="shared" si="79"/>
        <v>1.3989587760372479</v>
      </c>
      <c r="W99" s="30">
        <f t="shared" ref="W99" si="89">V99*$B$2</f>
        <v>13.98958776037248</v>
      </c>
      <c r="X99" s="30">
        <f t="shared" si="80"/>
        <v>353.93657033742375</v>
      </c>
      <c r="Y99" s="30">
        <f t="shared" ref="Y99" si="90">(($B$6^2)-(I99*$B$2*$B$5)-(X99*$B$2*$B$4))/$B$6</f>
        <v>230.79991368990997</v>
      </c>
      <c r="Z99" s="30">
        <f t="shared" si="68"/>
        <v>-2.054068261593363</v>
      </c>
      <c r="AA99" s="32">
        <f t="shared" si="81"/>
        <v>230.80905388587593</v>
      </c>
      <c r="AB99" s="13">
        <f t="shared" si="69"/>
        <v>236.02346340993117</v>
      </c>
      <c r="AC99" s="13">
        <f t="shared" ref="AC99" si="91">SQRT(AB99^2+Z99^2)</f>
        <v>236.0324013275347</v>
      </c>
      <c r="AD99" s="14">
        <f t="shared" si="71"/>
        <v>3.3333333333333333E-2</v>
      </c>
      <c r="AE99" s="13">
        <f t="shared" ref="AE99" si="92">(AC99-AA99)/($B$2*AD99)</f>
        <v>15.670042324976322</v>
      </c>
      <c r="AF99" s="13">
        <f t="shared" si="82"/>
        <v>15.126350355632425</v>
      </c>
      <c r="AG99" s="13">
        <f t="shared" si="73"/>
        <v>1.3989587760372479</v>
      </c>
      <c r="AH99" s="48">
        <f t="shared" si="74"/>
        <v>16.525309131669673</v>
      </c>
      <c r="AI99" s="51">
        <f t="shared" si="83"/>
        <v>4.1809032103124277</v>
      </c>
    </row>
    <row r="101" spans="2:35">
      <c r="N101" s="40"/>
    </row>
  </sheetData>
  <sheetCalcPr fullCalcOnLoad="1"/>
  <mergeCells count="14">
    <mergeCell ref="AH1:AH2"/>
    <mergeCell ref="AI1:AI2"/>
    <mergeCell ref="AG1:AG2"/>
    <mergeCell ref="Z1:Z2"/>
    <mergeCell ref="AA1:AA2"/>
    <mergeCell ref="Y1:Y2"/>
    <mergeCell ref="C1:C2"/>
    <mergeCell ref="G1:H1"/>
    <mergeCell ref="F1:F2"/>
    <mergeCell ref="D1:D2"/>
    <mergeCell ref="E1:E2"/>
    <mergeCell ref="K1:N2"/>
    <mergeCell ref="O1:R2"/>
    <mergeCell ref="S1:S2"/>
  </mergeCells>
  <phoneticPr fontId="5"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
  <sheetViews>
    <sheetView workbookViewId="0">
      <selection activeCell="R39" sqref="R39"/>
    </sheetView>
  </sheetViews>
  <sheetFormatPr baseColWidth="10" defaultColWidth="8.83203125" defaultRowHeight="14"/>
  <sheetData/>
  <sheetCalcPr fullCalcOnLoad="1"/>
  <pageMargins left="0.7" right="0.7" top="0.75" bottom="0.75" header="0.3" footer="0.3"/>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DTx Zero Imp</vt:lpstr>
      <vt:lpstr>Read me</vt:lpstr>
      <vt:lpstr>Estimation</vt:lpstr>
      <vt:lpstr>3 terminal feeder model</vt:lpstr>
    </vt:vector>
  </TitlesOfParts>
  <LinksUpToDate>false</LinksUpToDate>
  <SharedDoc>false</SharedDoc>
  <HyperlinksChanged>false</HyperlinksChanged>
  <AppVersion>12.0258</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Robert Passey</cp:lastModifiedBy>
  <dcterms:created xsi:type="dcterms:W3CDTF">2014-02-26T05:06:21Z</dcterms:created>
  <dcterms:modified xsi:type="dcterms:W3CDTF">2014-06-18T06:17:04Z</dcterms:modified>
</cp:coreProperties>
</file>